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b-ch\Desktop\аудармашылар\"/>
    </mc:Choice>
  </mc:AlternateContent>
  <xr:revisionPtr revIDLastSave="0" documentId="13_ncr:1_{BB79BC4A-4D3B-4CFB-8CC2-318C09B48DCD}" xr6:coauthVersionLast="45" xr6:coauthVersionMax="45" xr10:uidLastSave="{00000000-0000-0000-0000-000000000000}"/>
  <bookViews>
    <workbookView xWindow="-120" yWindow="-120" windowWidth="20730" windowHeight="11160" tabRatio="991" firstSheet="8" activeTab="8" xr2:uid="{00000000-000D-0000-FFFF-FFFF00000000}"/>
  </bookViews>
  <sheets>
    <sheet name="Лист4" sheetId="1" state="hidden" r:id="rId1"/>
    <sheet name="финальный (альбомная)" sheetId="2" state="hidden" r:id="rId2"/>
    <sheet name="19год выпуск" sheetId="3" state="hidden" r:id="rId3"/>
    <sheet name="на 2019-2020 уч.год" sheetId="4" state="hidden" r:id="rId4"/>
    <sheet name="Лист5" sheetId="5" state="hidden" r:id="rId5"/>
    <sheet name="правила Оплаты" sheetId="6" state="hidden" r:id="rId6"/>
    <sheet name="1 курс 2019 - 2020 1стаж 1г" sheetId="7" state="hidden" r:id="rId7"/>
    <sheet name="1 курс 2019 - 2020 1стаж 2г " sheetId="8" state="hidden" r:id="rId8"/>
    <sheet name="образец" sheetId="9" r:id="rId9"/>
    <sheet name="1 курс 2019 - 2020 Rus (фин)" sheetId="10" state="hidden" r:id="rId10"/>
    <sheet name="все курсы на 2020-2021 уг" sheetId="11" r:id="rId11"/>
    <sheet name="финальный 2018-2019 " sheetId="12" state="hidden" r:id="rId12"/>
    <sheet name="РЕЕСТР 2017-2018 измененный (2" sheetId="13" state="hidden" r:id="rId13"/>
  </sheets>
  <definedNames>
    <definedName name="Header1">"IF(COUNTA(#REF!)=0;0;INDEX(#REF!;MATCH(ROW(#REF!);#REF!;1)))+1"</definedName>
    <definedName name="Header2">"[0]!header1-1 &amp; ""."" &amp; MAX(1;COUNTA(INDEX(#REF!;MATCH([0]!header1-1;#REF!;0)):#REF!))"</definedName>
    <definedName name="Print_Area_0" localSheetId="6">'1 курс 2019 - 2020 1стаж 1г'!$A$1:$E$190</definedName>
    <definedName name="Print_Area_0" localSheetId="7">'1 курс 2019 - 2020 1стаж 2г '!$A$1:$E$190</definedName>
    <definedName name="Print_Area_0" localSheetId="9">'1 курс 2019 - 2020 Rus (фин)'!$A$1:$E$180</definedName>
    <definedName name="Print_Area_0" localSheetId="10">'все курсы на 2020-2021 уг'!$A$1:$H$209</definedName>
    <definedName name="Print_Area_0" localSheetId="8">образец!$A$1:$E$186</definedName>
    <definedName name="Print_Area_0" localSheetId="5">'правила Оплаты'!$A$1:$A$46</definedName>
    <definedName name="Print_Area_0" localSheetId="12">'РЕЕСТР 2017-2018 измененный (2'!$A$1:$M$122</definedName>
    <definedName name="Print_Area_0" localSheetId="1">'финальный (альбомная)'!$A$1:$H$123</definedName>
    <definedName name="Print_Area_0" localSheetId="11">'финальный 2018-2019 '!$A$1:$I$125</definedName>
    <definedName name="Print_Area_0_0" localSheetId="6">'1 курс 2019 - 2020 1стаж 1г'!$A$1:$E$190</definedName>
    <definedName name="Print_Area_0_0" localSheetId="7">'1 курс 2019 - 2020 1стаж 2г '!$A$1:$E$190</definedName>
    <definedName name="Print_Area_0_0" localSheetId="9">'1 курс 2019 - 2020 Rus (фин)'!$A$1:$E$180</definedName>
    <definedName name="Print_Area_0_0" localSheetId="10">'все курсы на 2020-2021 уг'!$A$1:$H$209</definedName>
    <definedName name="Print_Area_0_0" localSheetId="8">образец!$A$1:$E$186</definedName>
    <definedName name="Print_Area_0_0" localSheetId="5">'правила Оплаты'!$A$1:$A$46</definedName>
    <definedName name="Print_Area_0_0" localSheetId="12">'РЕЕСТР 2017-2018 измененный (2'!$A$1:$M$122</definedName>
    <definedName name="Print_Area_0_0" localSheetId="1">'финальный (альбомная)'!$A$1:$H$123</definedName>
    <definedName name="Print_Area_0_0" localSheetId="11">'финальный 2018-2019 '!$A$1:$I$125</definedName>
    <definedName name="Print_Area_0_0_0" localSheetId="6">'1 курс 2019 - 2020 1стаж 1г'!$A$1:$E$190</definedName>
    <definedName name="Print_Area_0_0_0" localSheetId="7">'1 курс 2019 - 2020 1стаж 2г '!$A$1:$E$190</definedName>
    <definedName name="Print_Area_0_0_0" localSheetId="9">'1 курс 2019 - 2020 Rus (фин)'!$A$1:$E$180</definedName>
    <definedName name="Print_Area_0_0_0" localSheetId="10">'все курсы на 2020-2021 уг'!$A$1:$H$209</definedName>
    <definedName name="Print_Area_0_0_0" localSheetId="8">образец!$A$1:$E$186</definedName>
    <definedName name="Print_Area_0_0_0" localSheetId="5">'правила Оплаты'!$A$1:$A$46</definedName>
    <definedName name="Print_Area_0_0_0" localSheetId="12">'РЕЕСТР 2017-2018 измененный (2'!$A$1:$M$122</definedName>
    <definedName name="Print_Area_0_0_0" localSheetId="1">'финальный (альбомная)'!$A$1:$H$123</definedName>
    <definedName name="Print_Area_0_0_0" localSheetId="11">'финальный 2018-2019 '!$A$1:$I$125</definedName>
    <definedName name="Print_Area_0_0_0_0" localSheetId="6">'1 курс 2019 - 2020 1стаж 1г'!$A$1:$E$190</definedName>
    <definedName name="Print_Area_0_0_0_0" localSheetId="7">'1 курс 2019 - 2020 1стаж 2г '!$A$1:$E$190</definedName>
    <definedName name="Print_Area_0_0_0_0" localSheetId="9">'1 курс 2019 - 2020 Rus (фин)'!$A$1:$E$180</definedName>
    <definedName name="Print_Area_0_0_0_0" localSheetId="10">'все курсы на 2020-2021 уг'!$A$1:$H$209</definedName>
    <definedName name="Print_Area_0_0_0_0" localSheetId="8">образец!$A$1:$E$186</definedName>
    <definedName name="Print_Area_0_0_0_0" localSheetId="5">'правила Оплаты'!$A$1:$A$46</definedName>
    <definedName name="Print_Area_0_0_0_0" localSheetId="12">'РЕЕСТР 2017-2018 измененный (2'!$A$1:$M$122</definedName>
    <definedName name="Print_Area_0_0_0_0" localSheetId="1">'финальный (альбомная)'!$A$1:$H$123</definedName>
    <definedName name="Print_Area_0_0_0_0" localSheetId="11">'финальный 2018-2019 '!$A$1:$I$125</definedName>
    <definedName name="Print_Area_0_0_0_0_0" localSheetId="6">'1 курс 2019 - 2020 1стаж 1г'!$A$1:$E$190</definedName>
    <definedName name="Print_Area_0_0_0_0_0" localSheetId="7">'1 курс 2019 - 2020 1стаж 2г '!$A$1:$E$190</definedName>
    <definedName name="Print_Area_0_0_0_0_0" localSheetId="9">'1 курс 2019 - 2020 Rus (фин)'!$A$1:$E$180</definedName>
    <definedName name="Print_Area_0_0_0_0_0" localSheetId="10">'все курсы на 2020-2021 уг'!$A$1:$H$209</definedName>
    <definedName name="Print_Area_0_0_0_0_0" localSheetId="8">образец!$A$1:$E$186</definedName>
    <definedName name="Print_Area_0_0_0_0_0" localSheetId="5">'правила Оплаты'!$A$1:$A$46</definedName>
    <definedName name="Print_Area_0_0_0_0_0" localSheetId="12">'РЕЕСТР 2017-2018 измененный (2'!$A$1:$M$122</definedName>
    <definedName name="Print_Area_0_0_0_0_0" localSheetId="1">'финальный (альбомная)'!$A$1:$H$123</definedName>
    <definedName name="Print_Area_0_0_0_0_0" localSheetId="11">'финальный 2018-2019 '!$A$1:$I$125</definedName>
    <definedName name="Print_Area_0_0_0_0_0_0" localSheetId="6">'1 курс 2019 - 2020 1стаж 1г'!$A$1:$E$190</definedName>
    <definedName name="Print_Area_0_0_0_0_0_0" localSheetId="7">'1 курс 2019 - 2020 1стаж 2г '!$A$1:$E$190</definedName>
    <definedName name="Print_Area_0_0_0_0_0_0" localSheetId="9">'1 курс 2019 - 2020 Rus (фин)'!$A$1:$E$180</definedName>
    <definedName name="Print_Area_0_0_0_0_0_0" localSheetId="10">'все курсы на 2020-2021 уг'!$A$1:$H$209</definedName>
    <definedName name="Print_Area_0_0_0_0_0_0" localSheetId="8">образец!$A$1:$E$186</definedName>
    <definedName name="Print_Area_0_0_0_0_0_0" localSheetId="5">'правила Оплаты'!$A$1:$A$46</definedName>
    <definedName name="Print_Area_0_0_0_0_0_0" localSheetId="12">'РЕЕСТР 2017-2018 измененный (2'!$A$1:$M$122</definedName>
    <definedName name="Print_Area_0_0_0_0_0_0" localSheetId="1">'финальный (альбомная)'!$A$1:$H$123</definedName>
    <definedName name="Print_Area_0_0_0_0_0_0" localSheetId="11">'финальный 2018-2019 '!$A$1:$I$125</definedName>
    <definedName name="Print_Area_0_0_0_0_0_0_0" localSheetId="6">'1 курс 2019 - 2020 1стаж 1г'!$A$1:$E$190</definedName>
    <definedName name="Print_Area_0_0_0_0_0_0_0" localSheetId="7">'1 курс 2019 - 2020 1стаж 2г '!$A$1:$E$190</definedName>
    <definedName name="Print_Area_0_0_0_0_0_0_0" localSheetId="9">'1 курс 2019 - 2020 Rus (фин)'!$A$1:$E$180</definedName>
    <definedName name="Print_Area_0_0_0_0_0_0_0" localSheetId="10">'все курсы на 2020-2021 уг'!$A$1:$H$209</definedName>
    <definedName name="Print_Area_0_0_0_0_0_0_0" localSheetId="8">образец!$A$1:$E$186</definedName>
    <definedName name="Print_Area_0_0_0_0_0_0_0" localSheetId="5">'правила Оплаты'!$A$1:$A$46</definedName>
    <definedName name="Print_Area_0_0_0_0_0_0_0" localSheetId="12">'РЕЕСТР 2017-2018 измененный (2'!$A$1:$M$122</definedName>
    <definedName name="Print_Area_0_0_0_0_0_0_0" localSheetId="1">'финальный (альбомная)'!$A$1:$H$123</definedName>
    <definedName name="Print_Area_0_0_0_0_0_0_0" localSheetId="11">'финальный 2018-2019 '!$A$1:$I$125</definedName>
    <definedName name="Print_Titles_0" localSheetId="9">'1 курс 2019 - 2020 Rus (фин)'!$1:$5</definedName>
    <definedName name="Print_Titles_0_0" localSheetId="9">'1 курс 2019 - 2020 Rus (фин)'!$1:$5</definedName>
    <definedName name="Print_Titles_0_0_0" localSheetId="9">'1 курс 2019 - 2020 Rus (фин)'!$1:$5</definedName>
    <definedName name="Print_Titles_0_0_0_0" localSheetId="9">'1 курс 2019 - 2020 Rus (фин)'!$1:$5</definedName>
    <definedName name="Print_Titles_0_0_0_0_0" localSheetId="9">'1 курс 2019 - 2020 Rus (фин)'!$1:$5</definedName>
    <definedName name="Print_Titles_0_0_0_0_0_0" localSheetId="9">'1 курс 2019 - 2020 Rus (фин)'!$1:$5</definedName>
    <definedName name="Print_Titles_0_0_0_0_0_0_0" localSheetId="9">'1 курс 2019 - 2020 Rus (фин)'!$1:$5</definedName>
    <definedName name="Select">"[1]параметры_1!#REF!"</definedName>
    <definedName name="tolerance">"[1]параметры_1!#REF!"</definedName>
    <definedName name="units">"[1]параметры_1!#REF!"</definedName>
    <definedName name="ам">"['file:///C:/Users/g_uspanova.603-02/AppData/Roaming/Microsoft/Excel/Financial%20model%20of%20KAZGUU%202019-2025%20-290419%20(version%201).xlsb'#$Параметры_1.$F$23]"</definedName>
    <definedName name="ва">"[2]input_2!#ref!"</definedName>
    <definedName name="г">"[2]input_2!#ref!"</definedName>
    <definedName name="гн">"[2]input_2!#ref!"</definedName>
    <definedName name="дб">"[0]!header1-1 &amp; ""."" &amp; MAX(1;COUNTA(INDEX(#REF!;MATCH([0]!header1-1;#REF!;0)):#REF!))"</definedName>
    <definedName name="дол">"[2]input_2!#ref!"</definedName>
    <definedName name="_xlnm.Print_Titles" localSheetId="9">'1 курс 2019 - 2020 Rus (фин)'!$1:$5</definedName>
    <definedName name="инв">"['file:///C:/Users/g_uspanova.603-02/AppData/Roaming/Microsoft/Excel/Financial%20model%20of%20KAZGUU%202019-2025%20-290419%20(version%201).xlsb'#$Параметры_1.$F$9]"</definedName>
    <definedName name="ИПОиМС">"[0]!header1-1 &amp; ""."" &amp; MAX(1;COUNTA(INDEX(#REF!;MATCH([0]!header1-1;#REF!;0)):#REF!))"</definedName>
    <definedName name="ло">"[0]!header1-1 &amp; ""."" &amp; MAX(1;COUNTA(INDEX(#REF!;MATCH([0]!header1-1;#REF!;0)):#REF!))"</definedName>
    <definedName name="налог">"[1]параметры_1!#REF!"</definedName>
    <definedName name="_xlnm.Print_Area" localSheetId="6">'1 курс 2019 - 2020 1стаж 1г'!$A$1:$E$190</definedName>
    <definedName name="_xlnm.Print_Area" localSheetId="7">'1 курс 2019 - 2020 1стаж 2г '!$A$1:$E$190</definedName>
    <definedName name="_xlnm.Print_Area" localSheetId="9">'1 курс 2019 - 2020 Rus (фин)'!$A$1:$E$180</definedName>
    <definedName name="_xlnm.Print_Area" localSheetId="10">'все курсы на 2020-2021 уг'!$A$1:$H$209</definedName>
    <definedName name="_xlnm.Print_Area" localSheetId="8">образец!$A$1:$E$186</definedName>
    <definedName name="_xlnm.Print_Area" localSheetId="5">'правила Оплаты'!$A$1:$A$46</definedName>
    <definedName name="_xlnm.Print_Area" localSheetId="12">'РЕЕСТР 2017-2018 измененный (2'!$A$1:$M$122</definedName>
    <definedName name="_xlnm.Print_Area" localSheetId="1">'финальный (альбомная)'!$A$1:$H$123</definedName>
    <definedName name="_xlnm.Print_Area" localSheetId="11">'финальный 2018-2019 '!$A$1:$I$125</definedName>
    <definedName name="тр">"[1]параметры_1!#REF!"</definedName>
    <definedName name="тысруб">"[1]параметры_1!#REF!"</definedName>
    <definedName name="ЧЧЧЧЧЧ">"[0]!header1-1 &amp; ""."" &amp; MAX(1;COUNTA(INDEX(#REF!;MATCH([0]!header1-1;#REF!;0)):#REF!))"</definedName>
    <definedName name="ШОД">"[0]!header1-1 &amp; ""."" &amp; MAX(1;COUNTA(INDEX(#REF!;MATCH([0]!header1-1;#REF!;0)):#REF!))"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63" i="13" l="1"/>
  <c r="O62" i="13"/>
  <c r="O60" i="13"/>
  <c r="O59" i="13"/>
  <c r="G59" i="13"/>
  <c r="O58" i="13"/>
  <c r="O57" i="13"/>
  <c r="O56" i="13"/>
  <c r="I55" i="13"/>
  <c r="I52" i="13"/>
  <c r="N51" i="13"/>
  <c r="G51" i="13"/>
  <c r="L46" i="13"/>
  <c r="K46" i="13"/>
  <c r="L45" i="13"/>
  <c r="K45" i="13"/>
  <c r="L44" i="13"/>
  <c r="K44" i="13"/>
  <c r="L43" i="13"/>
  <c r="K43" i="13"/>
  <c r="L42" i="13"/>
  <c r="K42" i="13"/>
  <c r="O41" i="13"/>
  <c r="N41" i="13"/>
  <c r="L41" i="13"/>
  <c r="K41" i="13"/>
  <c r="B40" i="13"/>
  <c r="L37" i="13"/>
  <c r="K37" i="13"/>
  <c r="L36" i="13"/>
  <c r="K36" i="13"/>
  <c r="L35" i="13"/>
  <c r="K35" i="13"/>
  <c r="L34" i="13"/>
  <c r="K34" i="13"/>
  <c r="L33" i="13"/>
  <c r="K33" i="13"/>
  <c r="L32" i="13"/>
  <c r="K32" i="13"/>
  <c r="B31" i="13"/>
  <c r="L28" i="13"/>
  <c r="K28" i="13"/>
  <c r="L27" i="13"/>
  <c r="K27" i="13"/>
  <c r="L26" i="13"/>
  <c r="K26" i="13"/>
  <c r="I26" i="13"/>
  <c r="L25" i="13"/>
  <c r="K25" i="13"/>
  <c r="K24" i="13"/>
  <c r="F24" i="13"/>
  <c r="L23" i="13"/>
  <c r="L24" i="13" s="1"/>
  <c r="K23" i="13"/>
  <c r="I23" i="13"/>
  <c r="L22" i="13"/>
  <c r="K22" i="13"/>
  <c r="I22" i="13"/>
  <c r="F22" i="13"/>
  <c r="L21" i="13"/>
  <c r="K21" i="13"/>
  <c r="I21" i="13"/>
  <c r="L20" i="13"/>
  <c r="K20" i="13"/>
  <c r="L19" i="13"/>
  <c r="K19" i="13"/>
  <c r="I19" i="13"/>
  <c r="F19" i="13"/>
  <c r="L18" i="13"/>
  <c r="K18" i="13"/>
  <c r="F18" i="13"/>
  <c r="L17" i="13"/>
  <c r="K17" i="13"/>
  <c r="I17" i="13"/>
  <c r="F17" i="13"/>
  <c r="I16" i="13"/>
  <c r="F16" i="13"/>
  <c r="L15" i="13"/>
  <c r="L16" i="13" s="1"/>
  <c r="K15" i="13"/>
  <c r="K16" i="13" s="1"/>
  <c r="F15" i="13"/>
  <c r="J58" i="12"/>
  <c r="P57" i="12"/>
  <c r="J57" i="12"/>
  <c r="K57" i="12" s="1"/>
  <c r="P56" i="12"/>
  <c r="J56" i="12"/>
  <c r="J55" i="12"/>
  <c r="K55" i="12" s="1"/>
  <c r="J54" i="12"/>
  <c r="K54" i="12" s="1"/>
  <c r="J53" i="12"/>
  <c r="J52" i="12"/>
  <c r="I47" i="12"/>
  <c r="I51" i="12" s="1"/>
  <c r="I36" i="12"/>
  <c r="F14" i="12"/>
  <c r="F13" i="12"/>
  <c r="F12" i="12"/>
  <c r="F11" i="12"/>
  <c r="H200" i="11"/>
  <c r="H199" i="11"/>
  <c r="H198" i="11"/>
  <c r="F198" i="11"/>
  <c r="E198" i="11"/>
  <c r="D198" i="11"/>
  <c r="H197" i="11"/>
  <c r="H196" i="11"/>
  <c r="H195" i="11"/>
  <c r="F195" i="11"/>
  <c r="E195" i="11"/>
  <c r="D195" i="11"/>
  <c r="H194" i="11"/>
  <c r="H193" i="11"/>
  <c r="H192" i="11"/>
  <c r="F192" i="11"/>
  <c r="E192" i="11"/>
  <c r="D192" i="11"/>
  <c r="F191" i="11"/>
  <c r="E191" i="11"/>
  <c r="D191" i="11"/>
  <c r="H190" i="11"/>
  <c r="H189" i="11"/>
  <c r="H188" i="11"/>
  <c r="F188" i="11"/>
  <c r="E188" i="11"/>
  <c r="D188" i="11"/>
  <c r="H187" i="11"/>
  <c r="H186" i="11"/>
  <c r="H185" i="11"/>
  <c r="F185" i="11"/>
  <c r="E185" i="11"/>
  <c r="D185" i="11"/>
  <c r="F184" i="11"/>
  <c r="E184" i="11"/>
  <c r="D184" i="11"/>
  <c r="H183" i="11"/>
  <c r="H182" i="11"/>
  <c r="H181" i="11"/>
  <c r="F181" i="11"/>
  <c r="E181" i="11"/>
  <c r="D181" i="11"/>
  <c r="E177" i="11"/>
  <c r="D177" i="11"/>
  <c r="E176" i="11"/>
  <c r="D176" i="11"/>
  <c r="E175" i="11"/>
  <c r="D175" i="11"/>
  <c r="E174" i="11"/>
  <c r="D174" i="11"/>
  <c r="E173" i="11"/>
  <c r="D173" i="11"/>
  <c r="E172" i="11"/>
  <c r="D172" i="11"/>
  <c r="E171" i="11"/>
  <c r="D171" i="11"/>
  <c r="E170" i="11"/>
  <c r="D170" i="11"/>
  <c r="H169" i="11"/>
  <c r="H168" i="11"/>
  <c r="H167" i="11"/>
  <c r="F167" i="11"/>
  <c r="E167" i="11"/>
  <c r="D167" i="11"/>
  <c r="H166" i="11"/>
  <c r="H165" i="11"/>
  <c r="H164" i="11"/>
  <c r="F164" i="11"/>
  <c r="E164" i="11"/>
  <c r="D164" i="11"/>
  <c r="E159" i="11"/>
  <c r="D159" i="11"/>
  <c r="E158" i="11"/>
  <c r="D158" i="11"/>
  <c r="E157" i="11"/>
  <c r="D157" i="11"/>
  <c r="E155" i="11"/>
  <c r="D155" i="11"/>
  <c r="E154" i="11"/>
  <c r="D154" i="11"/>
  <c r="E153" i="11"/>
  <c r="D153" i="11"/>
  <c r="E152" i="11"/>
  <c r="D152" i="11"/>
  <c r="E151" i="11"/>
  <c r="D151" i="11"/>
  <c r="E150" i="11"/>
  <c r="D150" i="11"/>
  <c r="E149" i="11"/>
  <c r="D149" i="11"/>
  <c r="E148" i="11"/>
  <c r="D148" i="11"/>
  <c r="E147" i="11"/>
  <c r="D147" i="11"/>
  <c r="E146" i="11"/>
  <c r="D146" i="11"/>
  <c r="E145" i="11"/>
  <c r="D145" i="11"/>
  <c r="E144" i="11"/>
  <c r="D144" i="11"/>
  <c r="E143" i="11"/>
  <c r="D143" i="11"/>
  <c r="E142" i="11"/>
  <c r="D142" i="11"/>
  <c r="E141" i="11"/>
  <c r="D141" i="11"/>
  <c r="E140" i="11"/>
  <c r="D140" i="11"/>
  <c r="E139" i="11"/>
  <c r="D139" i="11"/>
  <c r="E138" i="11"/>
  <c r="D138" i="11"/>
  <c r="E137" i="11"/>
  <c r="D137" i="11"/>
  <c r="E136" i="11"/>
  <c r="D136" i="11"/>
  <c r="H135" i="11"/>
  <c r="H134" i="11"/>
  <c r="H133" i="11"/>
  <c r="F133" i="11"/>
  <c r="E133" i="11"/>
  <c r="D133" i="11"/>
  <c r="H132" i="11"/>
  <c r="H131" i="11"/>
  <c r="H130" i="11"/>
  <c r="F130" i="11"/>
  <c r="E130" i="11"/>
  <c r="D130" i="11"/>
  <c r="E129" i="11"/>
  <c r="D129" i="11"/>
  <c r="E128" i="11"/>
  <c r="D128" i="11"/>
  <c r="E127" i="11"/>
  <c r="D127" i="11"/>
  <c r="E126" i="11"/>
  <c r="D126" i="11"/>
  <c r="E125" i="11"/>
  <c r="D125" i="11"/>
  <c r="E124" i="11"/>
  <c r="D124" i="11"/>
  <c r="E123" i="11"/>
  <c r="D123" i="11"/>
  <c r="E122" i="11"/>
  <c r="D122" i="11"/>
  <c r="E121" i="11"/>
  <c r="D121" i="11"/>
  <c r="E120" i="11"/>
  <c r="D120" i="11"/>
  <c r="E119" i="11"/>
  <c r="D119" i="11"/>
  <c r="E118" i="11"/>
  <c r="D118" i="11"/>
  <c r="E117" i="11"/>
  <c r="D117" i="11"/>
  <c r="E116" i="11"/>
  <c r="D116" i="11"/>
  <c r="E114" i="11"/>
  <c r="D114" i="11"/>
  <c r="E113" i="11"/>
  <c r="D113" i="11"/>
  <c r="E112" i="11"/>
  <c r="D112" i="11"/>
  <c r="E111" i="11"/>
  <c r="D111" i="11"/>
  <c r="E110" i="11"/>
  <c r="D110" i="11"/>
  <c r="E108" i="11"/>
  <c r="D108" i="11"/>
  <c r="E107" i="11"/>
  <c r="D107" i="11"/>
  <c r="E106" i="11"/>
  <c r="D106" i="11"/>
  <c r="E105" i="11"/>
  <c r="D105" i="11"/>
  <c r="E100" i="11"/>
  <c r="D100" i="11"/>
  <c r="E99" i="11"/>
  <c r="D99" i="11"/>
  <c r="E98" i="11"/>
  <c r="D98" i="11"/>
  <c r="E97" i="11"/>
  <c r="D97" i="11"/>
  <c r="A97" i="11"/>
  <c r="E91" i="11"/>
  <c r="D91" i="11"/>
  <c r="F90" i="11"/>
  <c r="E90" i="11"/>
  <c r="D90" i="11"/>
  <c r="E89" i="11"/>
  <c r="D89" i="11"/>
  <c r="E88" i="11"/>
  <c r="D88" i="11"/>
  <c r="F87" i="11"/>
  <c r="E87" i="11"/>
  <c r="D87" i="11"/>
  <c r="F86" i="11"/>
  <c r="E86" i="11"/>
  <c r="D86" i="11"/>
  <c r="F85" i="11"/>
  <c r="E85" i="11"/>
  <c r="D85" i="11"/>
  <c r="F84" i="11"/>
  <c r="E84" i="11"/>
  <c r="D84" i="11"/>
  <c r="F83" i="11"/>
  <c r="E83" i="11"/>
  <c r="D83" i="11"/>
  <c r="F81" i="11"/>
  <c r="E81" i="11"/>
  <c r="D81" i="11"/>
  <c r="F80" i="11"/>
  <c r="E80" i="11"/>
  <c r="D80" i="11"/>
  <c r="F78" i="11"/>
  <c r="E78" i="11"/>
  <c r="D78" i="11"/>
  <c r="F77" i="11"/>
  <c r="E77" i="11"/>
  <c r="D77" i="11"/>
  <c r="E76" i="11"/>
  <c r="D76" i="11"/>
  <c r="E75" i="11"/>
  <c r="D75" i="11"/>
  <c r="F74" i="11"/>
  <c r="E74" i="11"/>
  <c r="D74" i="11"/>
  <c r="F73" i="11"/>
  <c r="E73" i="11"/>
  <c r="D73" i="11"/>
  <c r="F72" i="11"/>
  <c r="E72" i="11"/>
  <c r="D72" i="11"/>
  <c r="E71" i="11"/>
  <c r="D71" i="11"/>
  <c r="E70" i="11"/>
  <c r="D70" i="11"/>
  <c r="F69" i="11"/>
  <c r="E69" i="11"/>
  <c r="D69" i="11"/>
  <c r="E68" i="11"/>
  <c r="D68" i="11"/>
  <c r="F67" i="11"/>
  <c r="E67" i="11"/>
  <c r="D67" i="11"/>
  <c r="E66" i="11"/>
  <c r="D66" i="11"/>
  <c r="E65" i="11"/>
  <c r="D65" i="11"/>
  <c r="E64" i="11"/>
  <c r="D64" i="11"/>
  <c r="E63" i="11"/>
  <c r="D63" i="11"/>
  <c r="E62" i="11"/>
  <c r="D62" i="11"/>
  <c r="E61" i="11"/>
  <c r="D61" i="11"/>
  <c r="E60" i="11"/>
  <c r="D60" i="11"/>
  <c r="F59" i="11"/>
  <c r="E59" i="11"/>
  <c r="D59" i="11"/>
  <c r="E58" i="11"/>
  <c r="D58" i="11"/>
  <c r="F57" i="11"/>
  <c r="E57" i="11"/>
  <c r="D57" i="11"/>
  <c r="F56" i="11"/>
  <c r="E56" i="11"/>
  <c r="D56" i="11"/>
  <c r="F55" i="11"/>
  <c r="E55" i="11"/>
  <c r="D55" i="11"/>
  <c r="E54" i="11"/>
  <c r="D54" i="11"/>
  <c r="E53" i="11"/>
  <c r="D53" i="11"/>
  <c r="F52" i="11"/>
  <c r="E52" i="11"/>
  <c r="D52" i="11"/>
  <c r="F51" i="11"/>
  <c r="E51" i="11"/>
  <c r="D51" i="11"/>
  <c r="F50" i="11"/>
  <c r="E50" i="11"/>
  <c r="D50" i="11"/>
  <c r="F49" i="11"/>
  <c r="E49" i="11"/>
  <c r="D49" i="11"/>
  <c r="F48" i="11"/>
  <c r="E48" i="11"/>
  <c r="D48" i="11"/>
  <c r="E47" i="11"/>
  <c r="D47" i="11"/>
  <c r="E46" i="11"/>
  <c r="D46" i="11"/>
  <c r="F45" i="11"/>
  <c r="E45" i="11"/>
  <c r="D45" i="11"/>
  <c r="F44" i="11"/>
  <c r="E44" i="11"/>
  <c r="D44" i="11"/>
  <c r="F43" i="11"/>
  <c r="E43" i="11"/>
  <c r="D43" i="11"/>
  <c r="F42" i="11"/>
  <c r="E42" i="11"/>
  <c r="D42" i="11"/>
  <c r="F41" i="11"/>
  <c r="E41" i="11"/>
  <c r="D41" i="11"/>
  <c r="E40" i="11"/>
  <c r="D40" i="11"/>
  <c r="E39" i="11"/>
  <c r="D39" i="11"/>
  <c r="F38" i="11"/>
  <c r="E38" i="11"/>
  <c r="D38" i="11"/>
  <c r="F37" i="11"/>
  <c r="E37" i="11"/>
  <c r="D37" i="11"/>
  <c r="F36" i="11"/>
  <c r="E36" i="11"/>
  <c r="D36" i="11"/>
  <c r="E35" i="11"/>
  <c r="D35" i="11"/>
  <c r="E34" i="11"/>
  <c r="D34" i="11"/>
  <c r="F33" i="11"/>
  <c r="E33" i="11"/>
  <c r="D33" i="11"/>
  <c r="F32" i="11"/>
  <c r="E32" i="11"/>
  <c r="D32" i="11"/>
  <c r="F31" i="11"/>
  <c r="E31" i="11"/>
  <c r="D31" i="11"/>
  <c r="F29" i="11"/>
  <c r="E29" i="11"/>
  <c r="D29" i="11"/>
  <c r="F28" i="11"/>
  <c r="E28" i="11"/>
  <c r="D28" i="11"/>
  <c r="E27" i="11"/>
  <c r="D27" i="11"/>
  <c r="E26" i="11"/>
  <c r="D26" i="11"/>
  <c r="F25" i="11"/>
  <c r="E25" i="11"/>
  <c r="D25" i="11"/>
  <c r="F24" i="11"/>
  <c r="E24" i="11"/>
  <c r="D24" i="11"/>
  <c r="A24" i="11"/>
  <c r="F22" i="11"/>
  <c r="E22" i="11"/>
  <c r="D22" i="11"/>
  <c r="F21" i="11"/>
  <c r="E21" i="11"/>
  <c r="D21" i="11"/>
  <c r="F20" i="11"/>
  <c r="E20" i="11"/>
  <c r="D20" i="11"/>
  <c r="E19" i="11"/>
  <c r="D19" i="11"/>
  <c r="E18" i="11"/>
  <c r="D18" i="11"/>
  <c r="F17" i="11"/>
  <c r="E17" i="11"/>
  <c r="D17" i="11"/>
  <c r="F16" i="11"/>
  <c r="E16" i="11"/>
  <c r="D16" i="11"/>
  <c r="F15" i="11"/>
  <c r="E15" i="11"/>
  <c r="D15" i="11"/>
  <c r="B21" i="5"/>
  <c r="E19" i="5"/>
  <c r="E18" i="5"/>
  <c r="H18" i="5" s="1"/>
  <c r="C15" i="5"/>
  <c r="C23" i="5" s="1"/>
  <c r="E14" i="5"/>
  <c r="D14" i="5"/>
  <c r="D23" i="5" s="1"/>
  <c r="C14" i="5"/>
  <c r="K9" i="3"/>
  <c r="J9" i="3"/>
  <c r="I9" i="3"/>
  <c r="K8" i="3"/>
  <c r="J8" i="3"/>
  <c r="I8" i="3"/>
  <c r="K7" i="3"/>
  <c r="J7" i="3"/>
  <c r="I7" i="3"/>
  <c r="P6" i="3"/>
  <c r="K6" i="3"/>
  <c r="J6" i="3"/>
  <c r="I6" i="3"/>
  <c r="P5" i="3"/>
  <c r="K5" i="3"/>
  <c r="J5" i="3"/>
  <c r="I5" i="3"/>
  <c r="P4" i="3"/>
  <c r="K4" i="3"/>
  <c r="J4" i="3"/>
  <c r="I4" i="3"/>
  <c r="P3" i="3"/>
  <c r="H34" i="2"/>
  <c r="H45" i="2" s="1"/>
  <c r="H49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42" authorId="0" shapeId="0" xr:uid="{00000000-0006-0000-0600-000001000000}">
      <text>
        <r>
          <rPr>
            <b/>
            <sz val="9"/>
            <color rgb="FF000000"/>
            <rFont val="Calibri"/>
            <family val="2"/>
            <charset val="1"/>
          </rPr>
          <t xml:space="preserve">zh_bukurova:
</t>
        </r>
        <r>
          <rPr>
            <sz val="9"/>
            <color rgb="FF000000"/>
            <rFont val="Calibri"/>
            <family val="2"/>
            <charset val="1"/>
          </rPr>
          <t>1</t>
        </r>
        <r>
          <rPr>
            <sz val="12"/>
            <color rgb="FF000000"/>
            <rFont val="Calibri"/>
            <family val="2"/>
            <charset val="1"/>
          </rPr>
          <t xml:space="preserve">66 кредитов или 83
</t>
        </r>
      </text>
    </comment>
    <comment ref="D165" authorId="0" shapeId="0" xr:uid="{00000000-0006-0000-0600-000002000000}">
      <text>
        <r>
          <rPr>
            <b/>
            <sz val="9"/>
            <color rgb="FF000000"/>
            <rFont val="Calibri"/>
            <family val="2"/>
            <charset val="1"/>
          </rPr>
          <t xml:space="preserve">zh_bukurova:
</t>
        </r>
        <r>
          <rPr>
            <sz val="9"/>
            <color rgb="FF000000"/>
            <rFont val="Calibri"/>
            <family val="2"/>
            <charset val="1"/>
          </rPr>
          <t>исправлено с 1000 на 500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42" authorId="0" shapeId="0" xr:uid="{00000000-0006-0000-0700-000001000000}">
      <text>
        <r>
          <rPr>
            <b/>
            <sz val="9"/>
            <color rgb="FF000000"/>
            <rFont val="Calibri"/>
            <family val="2"/>
            <charset val="1"/>
          </rPr>
          <t xml:space="preserve">zh_bukurova:
</t>
        </r>
        <r>
          <rPr>
            <sz val="9"/>
            <color rgb="FF000000"/>
            <rFont val="Calibri"/>
            <family val="2"/>
            <charset val="1"/>
          </rPr>
          <t>1</t>
        </r>
        <r>
          <rPr>
            <sz val="12"/>
            <color rgb="FF000000"/>
            <rFont val="Calibri"/>
            <family val="2"/>
            <charset val="1"/>
          </rPr>
          <t xml:space="preserve">66 кредитов или 83
</t>
        </r>
      </text>
    </comment>
    <comment ref="D165" authorId="0" shapeId="0" xr:uid="{00000000-0006-0000-0700-000002000000}">
      <text>
        <r>
          <rPr>
            <b/>
            <sz val="9"/>
            <color rgb="FF000000"/>
            <rFont val="Calibri"/>
            <family val="2"/>
            <charset val="1"/>
          </rPr>
          <t xml:space="preserve">zh_bukurova:
</t>
        </r>
        <r>
          <rPr>
            <sz val="9"/>
            <color rgb="FF000000"/>
            <rFont val="Calibri"/>
            <family val="2"/>
            <charset val="1"/>
          </rPr>
          <t>исправлено с 1000 на 500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42" authorId="0" shapeId="0" xr:uid="{00000000-0006-0000-0800-000001000000}">
      <text>
        <r>
          <rPr>
            <b/>
            <sz val="9"/>
            <color rgb="FF000000"/>
            <rFont val="Calibri"/>
            <family val="2"/>
            <charset val="1"/>
          </rPr>
          <t xml:space="preserve">zh_bukurova:
</t>
        </r>
        <r>
          <rPr>
            <sz val="9"/>
            <color rgb="FF000000"/>
            <rFont val="Calibri"/>
            <family val="2"/>
            <charset val="1"/>
          </rPr>
          <t>1</t>
        </r>
        <r>
          <rPr>
            <sz val="12"/>
            <color rgb="FF000000"/>
            <rFont val="Calibri"/>
            <family val="2"/>
            <charset val="1"/>
          </rPr>
          <t xml:space="preserve">66 кредитов или 83
</t>
        </r>
      </text>
    </comment>
    <comment ref="D161" authorId="0" shapeId="0" xr:uid="{00000000-0006-0000-0800-000002000000}">
      <text>
        <r>
          <rPr>
            <b/>
            <sz val="9"/>
            <color rgb="FF000000"/>
            <rFont val="Calibri"/>
            <family val="2"/>
            <charset val="1"/>
          </rPr>
          <t xml:space="preserve">zh_bukurova:
</t>
        </r>
        <r>
          <rPr>
            <sz val="9"/>
            <color rgb="FF000000"/>
            <rFont val="Calibri"/>
            <family val="2"/>
            <charset val="1"/>
          </rPr>
          <t>исправлено с 1000 на 500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40" authorId="0" shapeId="0" xr:uid="{00000000-0006-0000-0900-000001000000}">
      <text>
        <r>
          <rPr>
            <b/>
            <sz val="9"/>
            <color rgb="FF000000"/>
            <rFont val="Calibri"/>
            <family val="2"/>
            <charset val="1"/>
          </rPr>
          <t xml:space="preserve">zh_bukurova:
</t>
        </r>
        <r>
          <rPr>
            <sz val="9"/>
            <color rgb="FF000000"/>
            <rFont val="Calibri"/>
            <family val="2"/>
            <charset val="1"/>
          </rPr>
          <t>1</t>
        </r>
        <r>
          <rPr>
            <sz val="12"/>
            <color rgb="FF000000"/>
            <rFont val="Calibri"/>
            <family val="2"/>
            <charset val="1"/>
          </rPr>
          <t xml:space="preserve">66 кредитов или 83
</t>
        </r>
      </text>
    </comment>
    <comment ref="D162" authorId="0" shapeId="0" xr:uid="{00000000-0006-0000-0900-000002000000}">
      <text>
        <r>
          <rPr>
            <b/>
            <sz val="9"/>
            <color rgb="FF000000"/>
            <rFont val="Calibri"/>
            <family val="2"/>
            <charset val="1"/>
          </rPr>
          <t xml:space="preserve">zh_bukurova:
</t>
        </r>
        <r>
          <rPr>
            <sz val="9"/>
            <color rgb="FF000000"/>
            <rFont val="Calibri"/>
            <family val="2"/>
            <charset val="1"/>
          </rPr>
          <t>исправлено с 1000 на 500</t>
        </r>
      </text>
    </comment>
  </commentList>
</comments>
</file>

<file path=xl/sharedStrings.xml><?xml version="1.0" encoding="utf-8"?>
<sst xmlns="http://schemas.openxmlformats.org/spreadsheetml/2006/main" count="2118" uniqueCount="599">
  <si>
    <t>Утвержден решением Правления АО "Университет КАЗГЮУ имени М.С. Нарикбаева"
Протокол №159 от 13 июня 2018 года</t>
  </si>
  <si>
    <t>РЕЕСТР СТОИМОСТИ УСЛУГ
АО "Университет КАЗГЮУ имени М.С. Нарикбаева"</t>
  </si>
  <si>
    <t>НА 2018-2019 УЧЕБНЫЙ ГОД</t>
  </si>
  <si>
    <t>Наименование специальности</t>
  </si>
  <si>
    <t>Для поступающих и восстанавливающихся в 2018-2019 учебном году</t>
  </si>
  <si>
    <t>Стоимость обучения ( в тенге)</t>
  </si>
  <si>
    <t>1. Очная форма обучения</t>
  </si>
  <si>
    <t>Наименование</t>
  </si>
  <si>
    <t>Срок обучения</t>
  </si>
  <si>
    <t>Количество кредитов</t>
  </si>
  <si>
    <t>Стоимость 1 кредита</t>
  </si>
  <si>
    <t>5В030100 Юриспруденция</t>
  </si>
  <si>
    <t>4 года / 3 года</t>
  </si>
  <si>
    <t>138* / 115</t>
  </si>
  <si>
    <t>5В030200 Международное право</t>
  </si>
  <si>
    <t>4 года</t>
  </si>
  <si>
    <t>5В030300 Правоохранительная деятельность</t>
  </si>
  <si>
    <t>5В050900 Финансы</t>
  </si>
  <si>
    <t>5В050800 Учет и аудит</t>
  </si>
  <si>
    <t>5В050700 Менеджмент</t>
  </si>
  <si>
    <t>5В050600 Экономика</t>
  </si>
  <si>
    <t>5В090200 Туризм</t>
  </si>
  <si>
    <t>5В020700 Переводческое дело</t>
  </si>
  <si>
    <t>5В050300 Психология</t>
  </si>
  <si>
    <t>Дисциплина "Физическая культура"</t>
  </si>
  <si>
    <t>2 года</t>
  </si>
  <si>
    <t xml:space="preserve">*138 кредитов включает 6 кредитов практики и 3 кредита итоговой аттестации.
</t>
  </si>
  <si>
    <t>2. Заочная форма обучения с применением дистанционных образовательных технологий</t>
  </si>
  <si>
    <t>3 года / 2 года</t>
  </si>
  <si>
    <t>112 / 104</t>
  </si>
  <si>
    <t>126 / 103</t>
  </si>
  <si>
    <t xml:space="preserve">5В050900 Финансы  </t>
  </si>
  <si>
    <t>3. Магистратура</t>
  </si>
  <si>
    <t>6M030100 Юриспруденция</t>
  </si>
  <si>
    <t>2 года / 1.5  года / 1 год</t>
  </si>
  <si>
    <t>59 / 48 / 28</t>
  </si>
  <si>
    <t>6M030200 Международное право</t>
  </si>
  <si>
    <t>6М030500-Судебная экспертиза</t>
  </si>
  <si>
    <t>6M050600 Экономика</t>
  </si>
  <si>
    <t>6М050900-Финансы</t>
  </si>
  <si>
    <t>6М020700-Переводческое дело</t>
  </si>
  <si>
    <t>6М050100 Социология</t>
  </si>
  <si>
    <t>6М090500 Социальная работа</t>
  </si>
  <si>
    <t>4. Докторантура PhD</t>
  </si>
  <si>
    <t>Докторантура PhD</t>
  </si>
  <si>
    <t>3 года</t>
  </si>
  <si>
    <t>5. Бизнес Школа КАЗГЮУ</t>
  </si>
  <si>
    <t>MiniMBA *</t>
  </si>
  <si>
    <t>1 год</t>
  </si>
  <si>
    <t>Executive MBA Университет КАЗГЮУ *</t>
  </si>
  <si>
    <t>Магистр делового администрирования MBA (специализация "Менеджмент в Здравоохранении")</t>
  </si>
  <si>
    <t>Магистр делового администрирования (MBA) *</t>
  </si>
  <si>
    <t>MBA UBIS (после освоения основной программы МВА КАЗГЮУ)**</t>
  </si>
  <si>
    <t>71 400 ***</t>
  </si>
  <si>
    <t>DBA Университет КАЗГЮУ (3 года)*</t>
  </si>
  <si>
    <t>DBA UBIS (после освоения основной программы DBA  КАЗГЮУ)**</t>
  </si>
  <si>
    <t>85 000 ***</t>
  </si>
  <si>
    <t>Регистрационный взнос в UBIS</t>
  </si>
  <si>
    <t>40 800***</t>
  </si>
  <si>
    <t>* Зарубежные стажировки оплачиваются отдельно в зависимости от условий университета-партнера.</t>
  </si>
  <si>
    <t xml:space="preserve">** Основная программа включает 5 базовых предметов в зависимости от  учебной программы выбранной специальности.  </t>
  </si>
  <si>
    <t>*** При условии курса обмена 340 КЗТ/$ , применяемого к $210 за кредит для MBA UBIS, $250 за кредит для DBA UBIS, $120 для регистрационного взноса UBIS. В случае увеличения курса доллара к тенге будет применен поправочный курсовой коэффициент.</t>
  </si>
  <si>
    <t>6. Военная кафедра</t>
  </si>
  <si>
    <t>Стоимость годовая</t>
  </si>
  <si>
    <t xml:space="preserve">Обучение на военной кафедре по программе "Офицеры запаса"                   </t>
  </si>
  <si>
    <t>7. Дополнительные академические тарифы для всех обучающихся университета очной и заочной формы обучения</t>
  </si>
  <si>
    <t>Стоимость, тенге</t>
  </si>
  <si>
    <t>6.2. Вступительный экзамен по английскому языку (КЕПТ)</t>
  </si>
  <si>
    <t>6.3. Курсы английского, русского и казахского языка</t>
  </si>
  <si>
    <t>Согласно Приложению 1</t>
  </si>
  <si>
    <t>6.4.1. За сдачу итогового экзамена студентами, имеющими рейтинг допуска и не сдавшими
итоговый экзамен по дисциплине в период сессии по причине финансовой задолженности</t>
  </si>
  <si>
    <t>6.4.2. Сдача дифференцированного зачета (практики)/ зачета (по физической культуре, практике),
не сданного в установленный срок (за каждый академический период)</t>
  </si>
  <si>
    <t>6.4.1. Прием одного государственного экзамена (в случае неявки или получения
неудовлетворительной оценки соответственно).</t>
  </si>
  <si>
    <t>6.4.2. Сдача и защита дипломного / проекта, магистерской диссертации/проекта (в случае неявки
или получения неудовлетворительной оценки соответственно).</t>
  </si>
  <si>
    <t>6.4.3. Расширенное обсуждение докторской диссертации (внешних обучающихся или
отчисленных без рекомендации к защите)</t>
  </si>
  <si>
    <t>8. Дополнительные тарифы для всех обучающихся университета очной и заочной формы обучения</t>
  </si>
  <si>
    <t>Стоимость, проценты /МРП</t>
  </si>
  <si>
    <t>8.1. Поздняя регистрация на дисциплину - в течение первых 2 недель после завершения
регистрации, согласно академическому календарю</t>
  </si>
  <si>
    <t>5% от стоимости всех дисциплин, на которые поздно зарегистрировался обучающийся</t>
  </si>
  <si>
    <t>8.2. Поздняя регистрация на дисциплину на 3- 4 неделе после завершения регистрации, согласно
академическому календарю</t>
  </si>
  <si>
    <t>10% от стоимости всех дисциплин, на которые поздно зарегистрировался обучающийся</t>
  </si>
  <si>
    <t>8.3.Отказ от дисциплины на 3 неделе с начала академического периода*</t>
  </si>
  <si>
    <t xml:space="preserve">  10% от стоимости каждой дисциплины</t>
  </si>
  <si>
    <t>8.4. Отказ от дисциплины на 4 неделе с начала академического периода</t>
  </si>
  <si>
    <t>30% от стоимости  каждой дисциплины</t>
  </si>
  <si>
    <t>8.5. Просрочка платежа (согласно договора)</t>
  </si>
  <si>
    <t>5 МРП</t>
  </si>
  <si>
    <t>Расчет стоимости кредита по дисциплине   основного обучения для студентов "2015 и ранее" года поступления, обучающихся по годовой стоимости, рассчитыватся по следующей формуле:</t>
  </si>
  <si>
    <t>Годовая оплата * 4 года / на 146 кредитов (вкл. физкультуру)</t>
  </si>
  <si>
    <t>9. Административные тарифы</t>
  </si>
  <si>
    <t>Стоимость, тенге /МРП</t>
  </si>
  <si>
    <t>9.1. Нанесение материального ущерба основным средствам и товарно-материальным ценностям АО
"Университет КАЗГЮУ им М.С. Нарикбаева "</t>
  </si>
  <si>
    <t>Возмещение стоимости ОС и ТМЦ - в 3-х кратном объеме от балансовой стоимости</t>
  </si>
  <si>
    <t>Возмещение стоимости проведения ремонтных, монтажных работ - в 3-х кратном объеме от суммы проведения работ</t>
  </si>
  <si>
    <t>9.2.1. Изготовление  Дипломов Собственного Образца со специальными защитными элементами</t>
  </si>
  <si>
    <t>9.2.2. Изготовление Европриложения (Diрloma Supplement) со специальными защитными
элементами</t>
  </si>
  <si>
    <t>9.3. Рамки для диплома собственного образца</t>
  </si>
  <si>
    <t>9.4. Выдача архивной справки (об обучении, о месте работы)</t>
  </si>
  <si>
    <t>1,5 МРП</t>
  </si>
  <si>
    <t>9.5.1. Выпуск дубликата карты пропускной системы и читательского билета ( Карта Банка
Кассанова 3 в 1)</t>
  </si>
  <si>
    <t>9.5.2. Оформление дубликата диплома</t>
  </si>
  <si>
    <t>бесплатно</t>
  </si>
  <si>
    <t>9.5.3. Оформление дубликата транскрипта</t>
  </si>
  <si>
    <t>9.6. Оформление учебной визы (для студентов очной формы обучения, слушателей языковых
курсов)</t>
  </si>
  <si>
    <t>10. Оплата за Библиотечные услуги</t>
  </si>
  <si>
    <t xml:space="preserve">Стоимость, тенге  </t>
  </si>
  <si>
    <t>10.1. Гарантийный взнос за пользование учебниками  в библиотеке</t>
  </si>
  <si>
    <t>10.2. Комиссия за поздний возврат книги, ночной абонемент библиотеки</t>
  </si>
  <si>
    <t>11. Общежитие</t>
  </si>
  <si>
    <t>11.1 Стоимость проживания в общежитии за 1 койко-место</t>
  </si>
  <si>
    <t>11.2 Гарантийный депозит за проживание в общежитии в случае нанесения ущерба имуществу
общежития (из них 5 000 тенге невозвращаемый депозит)</t>
  </si>
  <si>
    <t>12. Скидки</t>
  </si>
  <si>
    <t>Стоимость,   проценты</t>
  </si>
  <si>
    <t>12.1. Скидка предоставляется при предоплате за  4 года обучения  -146 кредитов</t>
  </si>
  <si>
    <t>15%;</t>
  </si>
  <si>
    <t>За 3 года обучения (срок обучения: 4 года - 132 кредита,
3 года - 115 кредитов</t>
  </si>
  <si>
    <t xml:space="preserve"> 12%;</t>
  </si>
  <si>
    <t xml:space="preserve">          За 2 года обучения (за 88 кредитов - максимальное количество кредитов за 2 года)</t>
  </si>
  <si>
    <t xml:space="preserve"> 10%;</t>
  </si>
  <si>
    <t xml:space="preserve">          За 1 год обучения (за 44 кредита - максимальное количество кредитов в год)</t>
  </si>
  <si>
    <t>7%.</t>
  </si>
  <si>
    <t>Максимальное количество кредитов устанавливается правилами ГОСО Министерства образования и науки РК.
В случае изменения условий ГОСО, количество кредитов будет изменено соответственно.</t>
  </si>
  <si>
    <t>- Скидка предоставляется исключительно физическим лицам, не позднее 2 (двух) недель до начала осеннего семестра.
- Скидка предоставляется только при оплате за основное обучение
- Кoрпоративные cкидки предоставляются в индивидуальном порядке
- Необходимо написать заявление о предоставлении скидки и принести квитанцию об оплате в ЦОН
- В случае внесения оплаты без вычета скидок, сумма скидки не возвращается, а учитывается в счет оплаты следующего академического периода.</t>
  </si>
  <si>
    <t>12.2. Семейная Скидка предоставляется при обучении 2 и более членов из одной семьи
одновременно</t>
  </si>
  <si>
    <t>10% на каждого члена семьи</t>
  </si>
  <si>
    <t>В ситуациях, когда  обучающийся имеет право получить две и более скидки, применяется только одна скидка с наибольшей процентной ставкой</t>
  </si>
  <si>
    <t>Примечание</t>
  </si>
  <si>
    <t xml:space="preserve">1. Минимальное количество кредитов для изучения обучающимся очной и заочной формы обучения в одном академическом периоде – 12 кредитов для очной формы обучения и 9 кредитов для заочной формы обучения
</t>
  </si>
  <si>
    <t>2. Дополнительные тарифы применяются ко всем обучающимся независимо от года поступления.</t>
  </si>
  <si>
    <r>
      <rPr>
        <sz val="20"/>
        <color rgb="FF000000"/>
        <rFont val="Times New Roman"/>
        <family val="1"/>
        <charset val="1"/>
      </rPr>
      <t xml:space="preserve">3. Cтудентам, обучающимся на платной основе, при наличии уважительных причин, разрешается </t>
    </r>
    <r>
      <rPr>
        <b/>
        <sz val="20"/>
        <color rgb="FF000000"/>
        <rFont val="Times New Roman"/>
        <family val="1"/>
        <charset val="1"/>
      </rPr>
      <t>не регистрироваться</t>
    </r>
    <r>
      <rPr>
        <sz val="20"/>
        <color rgb="FF000000"/>
        <rFont val="Times New Roman"/>
        <family val="1"/>
        <charset val="1"/>
      </rPr>
      <t xml:space="preserve"> на один академический период или регистрироваться на количество кредитов меньше установленного Реестром стоимости услуг АО «Университет КАЗГЮУ имени М.С. Нарикбаева» на 2018-2019 учебный год.
Для этого Обучающийся обязан </t>
    </r>
    <r>
      <rPr>
        <b/>
        <sz val="20"/>
        <color rgb="FF000000"/>
        <rFont val="Times New Roman"/>
        <family val="1"/>
        <charset val="1"/>
      </rPr>
      <t>за 5 рабочих дней до начала академического периода</t>
    </r>
    <r>
      <rPr>
        <sz val="20"/>
        <color rgb="FF000000"/>
        <rFont val="Times New Roman"/>
        <family val="1"/>
        <charset val="1"/>
      </rPr>
      <t xml:space="preserve"> подать заявление через ЦОН в Комитет по Академическому качеству (КАК) Высшей Школы о своем намерении не регистрироваться на один академический период. КАК принимает окончательное решение по заявлению в зависимости от обстоятельств обучающегося и уведомляет обучающегося о своем решении через ЦОН.</t>
    </r>
  </si>
  <si>
    <t>№ 
п/п</t>
  </si>
  <si>
    <t>специальность</t>
  </si>
  <si>
    <t>на базе ВО</t>
  </si>
  <si>
    <t>кол-во кредитов</t>
  </si>
  <si>
    <t>кредиты по ECTS</t>
  </si>
  <si>
    <t>на базе СПО</t>
  </si>
  <si>
    <t>5В030100-Юриспруденция</t>
  </si>
  <si>
    <t>5В030200-Международное право</t>
  </si>
  <si>
    <t>5В050600 – Экономика</t>
  </si>
  <si>
    <t>5В050700 - Менеджмент</t>
  </si>
  <si>
    <t>5В050900-Финансы</t>
  </si>
  <si>
    <t>5В050800- Учет и аудит</t>
  </si>
  <si>
    <t xml:space="preserve"> Кредиты по ECTS на 2019-2020 г. учебный год будут проходить в дистанционной форме обучения</t>
  </si>
  <si>
    <t>на 2019-2020г.</t>
  </si>
  <si>
    <t>2 курс (на базе ВО)</t>
  </si>
  <si>
    <t>2 курс (на базе СПО)</t>
  </si>
  <si>
    <t>3 курс (на базе СПО)</t>
  </si>
  <si>
    <t xml:space="preserve"> кредиты по ECTS</t>
  </si>
  <si>
    <t>112 кр</t>
  </si>
  <si>
    <t>4 чел</t>
  </si>
  <si>
    <t>3 чел</t>
  </si>
  <si>
    <t>18 чел</t>
  </si>
  <si>
    <t>Правила оплаты образовательных услуг</t>
  </si>
  <si>
    <t>Университета КАЗГЮУ им. М.С. Нарикбаева</t>
  </si>
  <si>
    <r>
      <rPr>
        <sz val="14"/>
        <color rgb="FF000000"/>
        <rFont val="Times New Roman"/>
        <family val="1"/>
        <charset val="1"/>
      </rPr>
      <t xml:space="preserve">Стоимость за обучение формируется из </t>
    </r>
    <r>
      <rPr>
        <b/>
        <sz val="14"/>
        <color rgb="FF000000"/>
        <rFont val="Times New Roman"/>
        <family val="1"/>
        <charset val="1"/>
      </rPr>
      <t xml:space="preserve">произведения стоимости 1 (одного) кредита и количества выбранных Обучающимся кредитов </t>
    </r>
    <r>
      <rPr>
        <sz val="14"/>
        <color rgb="FF000000"/>
        <rFont val="Times New Roman"/>
        <family val="1"/>
        <charset val="1"/>
      </rPr>
      <t xml:space="preserve">по дисциплинам, определенным индивидуальным учебным планом (ИУП), за соответствующий академический период.
Оплата производится </t>
    </r>
    <r>
      <rPr>
        <b/>
        <sz val="14"/>
        <color rgb="FF000000"/>
        <rFont val="Times New Roman"/>
        <family val="1"/>
        <charset val="1"/>
      </rPr>
      <t>посеместрово за 10 рабочих дней до начала регистрации на дисциплины.</t>
    </r>
  </si>
  <si>
    <r>
      <rPr>
        <sz val="14"/>
        <color rgb="FF000000"/>
        <rFont val="Times New Roman"/>
        <family val="1"/>
        <charset val="1"/>
      </rPr>
      <t xml:space="preserve">Академический год состоит из двух семестров: </t>
    </r>
    <r>
      <rPr>
        <b/>
        <sz val="14"/>
        <color rgb="FF000000"/>
        <rFont val="Times New Roman"/>
        <family val="1"/>
        <charset val="1"/>
      </rPr>
      <t>осеннего и весеннего семестров</t>
    </r>
    <r>
      <rPr>
        <sz val="14"/>
        <color rgb="FF000000"/>
        <rFont val="Times New Roman"/>
        <family val="1"/>
        <charset val="1"/>
      </rPr>
      <t xml:space="preserve">,
                                                            а также из </t>
    </r>
    <r>
      <rPr>
        <b/>
        <sz val="14"/>
        <color rgb="FF000000"/>
        <rFont val="Times New Roman"/>
        <family val="1"/>
        <charset val="1"/>
      </rPr>
      <t>летней и зимней школы</t>
    </r>
    <r>
      <rPr>
        <sz val="14"/>
        <color rgb="FF000000"/>
        <rFont val="Times New Roman"/>
        <family val="1"/>
        <charset val="1"/>
      </rPr>
      <t>.</t>
    </r>
  </si>
  <si>
    <t>Нормативный рекомендуемый срок обучения на образовательных программах</t>
  </si>
  <si>
    <r>
      <rPr>
        <sz val="14"/>
        <color rgb="FF000000"/>
        <rFont val="Times New Roman"/>
        <family val="1"/>
        <charset val="1"/>
      </rPr>
      <t>Ø</t>
    </r>
    <r>
      <rPr>
        <sz val="7"/>
        <color rgb="FF000000"/>
        <rFont val="Times New Roman"/>
        <family val="1"/>
        <charset val="1"/>
      </rPr>
      <t xml:space="preserve"> </t>
    </r>
    <r>
      <rPr>
        <sz val="14"/>
        <color rgb="FF000000"/>
        <rFont val="Times New Roman"/>
        <family val="1"/>
        <charset val="1"/>
      </rPr>
      <t>бакалавриата составляет 3 или 4 года,</t>
    </r>
  </si>
  <si>
    <r>
      <rPr>
        <sz val="14"/>
        <color rgb="FF000000"/>
        <rFont val="Times New Roman"/>
        <family val="1"/>
        <charset val="1"/>
      </rPr>
      <t>Ø</t>
    </r>
    <r>
      <rPr>
        <sz val="7"/>
        <color rgb="FF000000"/>
        <rFont val="Times New Roman"/>
        <family val="1"/>
        <charset val="1"/>
      </rPr>
      <t xml:space="preserve"> </t>
    </r>
    <r>
      <rPr>
        <sz val="14"/>
        <color rgb="FF000000"/>
        <rFont val="Times New Roman"/>
        <family val="1"/>
        <charset val="1"/>
      </rPr>
      <t>магистратуры – 1 или 1.5 или 2 года,</t>
    </r>
  </si>
  <si>
    <r>
      <rPr>
        <sz val="14"/>
        <color rgb="FF000000"/>
        <rFont val="Times New Roman"/>
        <family val="1"/>
        <charset val="1"/>
      </rPr>
      <t xml:space="preserve">Ø магистратура </t>
    </r>
    <r>
      <rPr>
        <sz val="7"/>
        <color rgb="FF000000"/>
        <rFont val="Times New Roman"/>
        <family val="1"/>
        <charset val="1"/>
      </rPr>
      <t xml:space="preserve"> (</t>
    </r>
    <r>
      <rPr>
        <sz val="14"/>
        <color rgb="FF000000"/>
        <rFont val="Times New Roman"/>
        <family val="1"/>
        <charset val="1"/>
      </rPr>
      <t>МВА) – 1 или 2 года</t>
    </r>
  </si>
  <si>
    <r>
      <rPr>
        <sz val="14"/>
        <color rgb="FF000000"/>
        <rFont val="Times New Roman"/>
        <family val="1"/>
        <charset val="1"/>
      </rPr>
      <t>Ø</t>
    </r>
    <r>
      <rPr>
        <sz val="7"/>
        <color rgb="FF000000"/>
        <rFont val="Times New Roman"/>
        <family val="1"/>
        <charset val="1"/>
      </rPr>
      <t xml:space="preserve"> </t>
    </r>
    <r>
      <rPr>
        <sz val="14"/>
        <color rgb="FF000000"/>
        <rFont val="Times New Roman"/>
        <family val="1"/>
        <charset val="1"/>
      </rPr>
      <t>докторантуры и DВА – 3 года.</t>
    </r>
  </si>
  <si>
    <r>
      <rPr>
        <b/>
        <sz val="14"/>
        <rFont val="Times New Roman"/>
        <family val="1"/>
        <charset val="1"/>
      </rPr>
      <t>Минимальное</t>
    </r>
    <r>
      <rPr>
        <sz val="14"/>
        <rFont val="Times New Roman"/>
        <family val="1"/>
        <charset val="1"/>
      </rPr>
      <t xml:space="preserve"> количество кредитов для изучения студентом бакалавриата, согласно внутренней политики Университета, составляет </t>
    </r>
    <r>
      <rPr>
        <b/>
        <sz val="14"/>
        <rFont val="Times New Roman"/>
        <family val="1"/>
        <charset val="1"/>
      </rPr>
      <t>20 академических кредитов</t>
    </r>
    <r>
      <rPr>
        <sz val="14"/>
        <rFont val="Times New Roman"/>
        <family val="1"/>
        <charset val="1"/>
      </rPr>
      <t xml:space="preserve"> в семестр. 
</t>
    </r>
    <r>
      <rPr>
        <b/>
        <sz val="14"/>
        <rFont val="Times New Roman"/>
        <family val="1"/>
        <charset val="1"/>
      </rPr>
      <t xml:space="preserve">
</t>
    </r>
    <r>
      <rPr>
        <sz val="14"/>
        <rFont val="Times New Roman"/>
        <family val="1"/>
        <charset val="1"/>
      </rPr>
      <t xml:space="preserve">Эдвайзеры Школ могут рекомендовать оптимальное количество кредитов в семестр для тех, кто стремится закончить обучение за 4 года (30 академических кредитов в семестр, включая дисциплину "Физическая культура"). 
</t>
    </r>
    <r>
      <rPr>
        <b/>
        <sz val="14"/>
        <rFont val="Times New Roman"/>
        <family val="1"/>
        <charset val="1"/>
      </rPr>
      <t xml:space="preserve">
</t>
    </r>
    <r>
      <rPr>
        <sz val="14"/>
        <rFont val="Times New Roman"/>
        <family val="1"/>
        <charset val="1"/>
      </rPr>
      <t>Для студентов I курса минимальное количество кредитов составляет</t>
    </r>
    <r>
      <rPr>
        <b/>
        <sz val="14"/>
        <rFont val="Times New Roman"/>
        <family val="1"/>
        <charset val="1"/>
      </rPr>
      <t xml:space="preserve"> 30 кредитов в семестр,</t>
    </r>
    <r>
      <rPr>
        <sz val="14"/>
        <rFont val="Times New Roman"/>
        <family val="1"/>
        <charset val="1"/>
      </rPr>
      <t xml:space="preserve"> включая 2 кредита по дисциплине "Физическая культура".</t>
    </r>
  </si>
  <si>
    <r>
      <rPr>
        <sz val="14"/>
        <color rgb="FF000000"/>
        <rFont val="Times New Roman"/>
        <family val="1"/>
        <charset val="1"/>
      </rPr>
      <t xml:space="preserve">Стоимость одного кредита по соответствующей образовательной программе определена </t>
    </r>
    <r>
      <rPr>
        <b/>
        <sz val="14"/>
        <color rgb="FF000000"/>
        <rFont val="Times New Roman"/>
        <family val="1"/>
        <charset val="1"/>
      </rPr>
      <t>в Реестре стоимости услуг АО «Университет КАЗГЮУ им М.С. Нарикбаева»</t>
    </r>
    <r>
      <rPr>
        <sz val="14"/>
        <color rgb="FF000000"/>
        <rFont val="Times New Roman"/>
        <family val="1"/>
        <charset val="1"/>
      </rPr>
      <t xml:space="preserve">, утвержденном решением Исполнительного органа – Правлением АО «Университет КАЗГЮУ имени М.С. Нарикбаева», </t>
    </r>
    <r>
      <rPr>
        <b/>
        <sz val="14"/>
        <color rgb="FF000000"/>
        <rFont val="Times New Roman"/>
        <family val="1"/>
        <charset val="1"/>
      </rPr>
      <t>отдельно для каждого года поступления.</t>
    </r>
  </si>
  <si>
    <r>
      <rPr>
        <b/>
        <sz val="14"/>
        <color rgb="FF000000"/>
        <rFont val="Times New Roman"/>
        <family val="1"/>
        <charset val="1"/>
      </rPr>
      <t>Дополнительные академические, административные и прочие тарифы,</t>
    </r>
    <r>
      <rPr>
        <sz val="14"/>
        <color rgb="FF000000"/>
        <rFont val="Times New Roman"/>
        <family val="1"/>
        <charset val="1"/>
      </rPr>
      <t xml:space="preserve"> согласно реестра стоимости услуг АО «Университет КАЗГЮУ имени М.С. Нарикбаева», относятся ко всем обучающимся вне зависимости от года поступления.</t>
    </r>
  </si>
  <si>
    <t>Утвержден решением Правления АО "Университет КАЗГЮУ имени М.С. Нарикбаева"
Протокол №____ от _____________ апреля 2019 года</t>
  </si>
  <si>
    <r>
      <rPr>
        <sz val="14"/>
        <color rgb="FF000000"/>
        <rFont val="Times New Roman"/>
        <family val="1"/>
        <charset val="1"/>
      </rPr>
      <t xml:space="preserve">Обучающиеся, имеющие финансовую задолженность за прошлый период (как за образовательные услуги, так и за проживание в общежитии и за прочие услуги) </t>
    </r>
    <r>
      <rPr>
        <b/>
        <sz val="14"/>
        <color rgb="FF000000"/>
        <rFont val="Times New Roman"/>
        <family val="1"/>
        <charset val="1"/>
      </rPr>
      <t>не смогут произвести регистрацию на изучение дисциплин в последующем семестре (или академическом периоде)</t>
    </r>
    <r>
      <rPr>
        <sz val="14"/>
        <color rgb="FF000000"/>
        <rFont val="Times New Roman"/>
        <family val="1"/>
        <charset val="1"/>
      </rPr>
      <t>.</t>
    </r>
  </si>
  <si>
    <t>Варианты   оплаты для студентов</t>
  </si>
  <si>
    <t>Сумма оплаты за обучение зависит от количества предметов, которые обучающийся собирается изучать в следующем семестре.</t>
  </si>
  <si>
    <r>
      <rPr>
        <sz val="14"/>
        <rFont val="Times New Roman"/>
        <family val="1"/>
        <charset val="1"/>
      </rPr>
      <t xml:space="preserve">Оплата за обучение в размере стоимости выбранных академических кредитов  обучающимся или лицом в текущем семестре, действующим в интересах Обучающегося, должна быть осуществлена в полном размере </t>
    </r>
    <r>
      <rPr>
        <b/>
        <sz val="14"/>
        <rFont val="Times New Roman"/>
        <family val="1"/>
        <charset val="1"/>
      </rPr>
      <t>за 10 рабочих дней до начала регистрации согласно академического календаря (кроме студентов 1 курса)</t>
    </r>
    <r>
      <rPr>
        <sz val="14"/>
        <rFont val="Times New Roman"/>
        <family val="1"/>
        <charset val="1"/>
      </rPr>
      <t>, согласно условиям договора оказания образовательных услуг</t>
    </r>
    <r>
      <rPr>
        <b/>
        <sz val="14"/>
        <rFont val="Times New Roman"/>
        <family val="1"/>
        <charset val="1"/>
      </rPr>
      <t xml:space="preserve">. 
</t>
    </r>
    <r>
      <rPr>
        <sz val="14"/>
        <rFont val="Times New Roman"/>
        <family val="1"/>
        <charset val="1"/>
      </rPr>
      <t xml:space="preserve">
</t>
    </r>
    <r>
      <rPr>
        <b/>
        <sz val="14"/>
        <rFont val="Times New Roman"/>
        <family val="1"/>
        <charset val="1"/>
      </rPr>
      <t>При выезде студентов по программам академической мобильности обучающиеся обязаны оплатить заранее не менее чем за  20 кредитов в семестр до вылета в университет партнер</t>
    </r>
  </si>
  <si>
    <r>
      <rPr>
        <sz val="14"/>
        <color rgb="FF000000"/>
        <rFont val="Times New Roman"/>
        <family val="1"/>
        <charset val="1"/>
      </rPr>
      <t>Для студентов 1 курса (абитуриентов) первый взнос необходимо внести до</t>
    </r>
    <r>
      <rPr>
        <b/>
        <sz val="14"/>
        <color rgb="FF000000"/>
        <rFont val="Times New Roman"/>
        <family val="1"/>
        <charset val="1"/>
      </rPr>
      <t xml:space="preserve"> 20 августа 2019 года.</t>
    </r>
  </si>
  <si>
    <t>Индивидуальный график оплаты</t>
  </si>
  <si>
    <t>В исключительных случаях, для студентов 2-4 курсов, оплата за выбранные кредиты может быть осуществлена посредством Графика оплаты на основе соответствующего заявления студента в ЦОН на имя заместителя Председателя - финансового директора Университета и подписания дополнительного  соглашения с обучающимся или его родителями, если студент является несовершеннолетним.</t>
  </si>
  <si>
    <t>Даты оплаты</t>
  </si>
  <si>
    <t>Даты оплаты за 2 семестр</t>
  </si>
  <si>
    <t>% от общей суммы выбранных предметов за семестр</t>
  </si>
  <si>
    <t>1 семестр</t>
  </si>
  <si>
    <r>
      <rPr>
        <sz val="14"/>
        <rFont val="Times New Roman"/>
        <family val="1"/>
        <charset val="1"/>
      </rPr>
      <t xml:space="preserve">Рассрочка предоставляется на 4 месяца по 25 % от общей задолженности в семестр ежемесячно. Заявление на рассрочку необходимо подать за </t>
    </r>
    <r>
      <rPr>
        <b/>
        <sz val="14"/>
        <rFont val="Times New Roman"/>
        <family val="1"/>
        <charset val="1"/>
      </rPr>
      <t>7 рабочих дней до начала регистрации на дисциплины.</t>
    </r>
    <r>
      <rPr>
        <sz val="14"/>
        <rFont val="Times New Roman"/>
        <family val="1"/>
        <charset val="1"/>
      </rPr>
      <t xml:space="preserve">  </t>
    </r>
  </si>
  <si>
    <t>до 24.08</t>
  </si>
  <si>
    <t xml:space="preserve"> до 20.12</t>
  </si>
  <si>
    <t>до 20.09</t>
  </si>
  <si>
    <t>до 20.01</t>
  </si>
  <si>
    <r>
      <rPr>
        <sz val="14"/>
        <color rgb="FF000000"/>
        <rFont val="Times New Roman"/>
        <family val="1"/>
        <charset val="1"/>
      </rPr>
      <t xml:space="preserve">Оплата ежемесячных платежей должна быть произведена строго </t>
    </r>
    <r>
      <rPr>
        <b/>
        <sz val="14"/>
        <color rgb="FF000000"/>
        <rFont val="Times New Roman"/>
        <family val="1"/>
        <charset val="1"/>
      </rPr>
      <t xml:space="preserve">до 20 числа каждого месяца. 
</t>
    </r>
    <r>
      <rPr>
        <sz val="14"/>
        <color rgb="FF000000"/>
        <rFont val="Times New Roman"/>
        <family val="1"/>
        <charset val="1"/>
      </rPr>
      <t>В случае просрочки платежа взимается компенсация в размере 5 МРП согласно реестра услуг</t>
    </r>
  </si>
  <si>
    <t>до 20.10</t>
  </si>
  <si>
    <t>до 20.02</t>
  </si>
  <si>
    <t>до 20.11</t>
  </si>
  <si>
    <t>до 20.03</t>
  </si>
  <si>
    <t>Регистрация на изучение выбранных дисциплин без предварительной оплаты невозможна.</t>
  </si>
  <si>
    <r>
      <rPr>
        <sz val="14"/>
        <color rgb="FF000000"/>
        <rFont val="Times New Roman"/>
        <family val="1"/>
        <charset val="1"/>
      </rPr>
      <t xml:space="preserve">В случае, когда Абитуриент желает забрать документы до зачисления в состав студентов, при заранее произведенной оплате, взимается штраф </t>
    </r>
    <r>
      <rPr>
        <b/>
        <sz val="14"/>
        <color rgb="FF000000"/>
        <rFont val="Times New Roman"/>
        <family val="1"/>
        <charset val="1"/>
      </rPr>
      <t>15 000 (пятнадцать тысяч) тенге</t>
    </r>
    <r>
      <rPr>
        <sz val="14"/>
        <color rgb="FF000000"/>
        <rFont val="Times New Roman"/>
        <family val="1"/>
        <charset val="1"/>
      </rPr>
      <t xml:space="preserve"> за понесеные расходы по банковским комиссиям и работе персонала</t>
    </r>
  </si>
  <si>
    <t>Утвержден решением Правления АО "Университет КАЗГЮУ имени М.С. Нарикбаева"
Протокол №______ от "___" ________________ 2019 года</t>
  </si>
  <si>
    <t>Председатель Правления АО "Университет КАЗГЮУ имени М.С. Нарикбаева"</t>
  </si>
  <si>
    <t>_____________________________     Т.М. Нарикбаев</t>
  </si>
  <si>
    <t>НА 2019-2020 УЧЕБНЫЙ ГОД</t>
  </si>
  <si>
    <t>Направление подготовки специалистов</t>
  </si>
  <si>
    <t>Для поступающих и восстанавливающихся в  
2019-2020 учебном году</t>
  </si>
  <si>
    <t>Стоимость обучения (в тенге)</t>
  </si>
  <si>
    <t>ПРОГРАММЫ ВЫСШЕГО ОБРАЗОВАНИЯ</t>
  </si>
  <si>
    <t>Очная форма обучения</t>
  </si>
  <si>
    <t xml:space="preserve">Наименование </t>
  </si>
  <si>
    <t>6B02 Искусство и гуманитарные науки</t>
  </si>
  <si>
    <t>6B02301 Переводческое дело</t>
  </si>
  <si>
    <t>6B02302 Прикладная лингвистика</t>
  </si>
  <si>
    <t>6B03 Социальные науки</t>
  </si>
  <si>
    <t>6В03101 Психология (HRCI)</t>
  </si>
  <si>
    <t>6В03088(1) (6В03102) Бизнес психология</t>
  </si>
  <si>
    <t>6B04 Бизнес, Управление и Право</t>
  </si>
  <si>
    <t>6В04101 Учет и аудит (АССА, СIMA, ICAEW)</t>
  </si>
  <si>
    <t>6В04102 Экономика (АССА, СIMA, ICAEW)</t>
  </si>
  <si>
    <t>6В04103 Предпринимательство</t>
  </si>
  <si>
    <t>6В04104 Финансы (АССА, СIMA, ICAEW)</t>
  </si>
  <si>
    <t>6В04105 Управление человеческими ресурсами</t>
  </si>
  <si>
    <t>6В04106 Менеджмент (СIMA, HRCI)</t>
  </si>
  <si>
    <t>6В04107 Маркетинг</t>
  </si>
  <si>
    <t>6B04201 Юриспруденция</t>
  </si>
  <si>
    <t>6B04211 Юриспруденция</t>
  </si>
  <si>
    <t xml:space="preserve"> 3 года </t>
  </si>
  <si>
    <t>6B04202 Международное право</t>
  </si>
  <si>
    <t>6В04203 Право и правоохранительная деятельность</t>
  </si>
  <si>
    <t>6В04088(1) (6В04110) IT в бизнесе</t>
  </si>
  <si>
    <t>6B10 Здравоохранение и социальное обеспечение</t>
  </si>
  <si>
    <t>6В10201 Социальная работа</t>
  </si>
  <si>
    <t>6B11  Услуги</t>
  </si>
  <si>
    <t>6В11101 Гостеприимство</t>
  </si>
  <si>
    <t>6B11102 Туризм (CIMA)</t>
  </si>
  <si>
    <t>Физическая культура</t>
  </si>
  <si>
    <t>первый, второй год обучения</t>
  </si>
  <si>
    <t>*240  кредитов включает  все кредиты практики и  итоговой аттестации.</t>
  </si>
  <si>
    <t>Очная форма обучения с применением дистанционных образовательных технологий 
(Второе высшее образование)</t>
  </si>
  <si>
    <t>Наименование образовательной программы</t>
  </si>
  <si>
    <t xml:space="preserve">  6B02302 Прикладная лингвистика</t>
  </si>
  <si>
    <t xml:space="preserve"> 184*</t>
  </si>
  <si>
    <t xml:space="preserve">  6В03101 Психология (HRCI)</t>
  </si>
  <si>
    <t xml:space="preserve">  6B04201DL  Юриспруденция</t>
  </si>
  <si>
    <t>184*</t>
  </si>
  <si>
    <t>* возможен перезачет кредитов по итогам решения Комитета академического качества школы</t>
  </si>
  <si>
    <t>ПРОГРАММЫ ПОСЛЕВУЗОВСКОГО ОБРАЗОВАНИЯ</t>
  </si>
  <si>
    <t>Магистратура</t>
  </si>
  <si>
    <t>7М02 Искусство и гуманитарные науки</t>
  </si>
  <si>
    <t>7M02301 Переводческое дело</t>
  </si>
  <si>
    <t>7M02311 Переводческое дело</t>
  </si>
  <si>
    <t xml:space="preserve">1.5 года </t>
  </si>
  <si>
    <t>7M02321 Переводческое дело</t>
  </si>
  <si>
    <t xml:space="preserve">2 года </t>
  </si>
  <si>
    <t>7М03 Социальные науки</t>
  </si>
  <si>
    <t>7М03088(1) (7М03102) Бизнес психология</t>
  </si>
  <si>
    <t>7М03088(1) (7М03112) Бизнес психология</t>
  </si>
  <si>
    <t>7М03088(1) (7М03122) Бизнес психология</t>
  </si>
  <si>
    <t>7М03102 Социология</t>
  </si>
  <si>
    <t>7М03112 Социология</t>
  </si>
  <si>
    <t>7М03122 Социология</t>
  </si>
  <si>
    <t>7М04 Бизнес, Управление и Право</t>
  </si>
  <si>
    <t>7M04102 Экономика  (АССА, СIMA, ICAEW)</t>
  </si>
  <si>
    <t>7M04112 Экономика  (АССА, СIMA, ICAEW)</t>
  </si>
  <si>
    <t>7M04122 Экономика  (АССА, СIMA, ICAEW)</t>
  </si>
  <si>
    <t>7M04104 Финансы  (АССА, СIMA, ICAEW)</t>
  </si>
  <si>
    <t>7M04114 Финансы  (АССА, СIMA, ICAEW)</t>
  </si>
  <si>
    <t>7M04124 Финансы  (АССА, СIMA, ICAEW)</t>
  </si>
  <si>
    <t>7M04105 Управление человеческими ресурсами</t>
  </si>
  <si>
    <t>7M04115 Управление человеческими ресурсами</t>
  </si>
  <si>
    <t>7M04125 Управление человеческими ресурсами</t>
  </si>
  <si>
    <t>7M04107 Маркетинг</t>
  </si>
  <si>
    <t>7M04117 Маркетинг</t>
  </si>
  <si>
    <t>7M04127 Маркетинг</t>
  </si>
  <si>
    <t>7М10 Здравоохранение и социальное обеспечение***</t>
  </si>
  <si>
    <t>7М10201 Социальная работа</t>
  </si>
  <si>
    <t>7М10211 Социальная работа</t>
  </si>
  <si>
    <t xml:space="preserve"> 1.5 года  </t>
  </si>
  <si>
    <t>7М10221 Социальная работа</t>
  </si>
  <si>
    <t xml:space="preserve">2 года  </t>
  </si>
  <si>
    <t>7M04108 Управленческий учет (АССА, СIMA, ICAEW)</t>
  </si>
  <si>
    <t xml:space="preserve">1 год </t>
  </si>
  <si>
    <t>7M04118 Управленческий учет (АССА, СIMA, ICAEW)</t>
  </si>
  <si>
    <t xml:space="preserve">1,5 года </t>
  </si>
  <si>
    <t>7M04128 Управленческий учет (АССА, СIMA, ICAEW)</t>
  </si>
  <si>
    <t>7M04109 Лидерство и корпоративное управление (MФЦА)</t>
  </si>
  <si>
    <t>7M04150 Магистр делового администрирования (Премиум ФИБАА МBA) *</t>
  </si>
  <si>
    <t>7M04151 Executive MBA Университет КАЗГЮУ (ФИБАА МБА)*</t>
  </si>
  <si>
    <t>7M04201 Юриспруденция</t>
  </si>
  <si>
    <t>7M04211 Юриспруденция</t>
  </si>
  <si>
    <t>7M04202 Международное право</t>
  </si>
  <si>
    <t>7M04212 Международное право</t>
  </si>
  <si>
    <t>7M04203 Корпоративное право</t>
  </si>
  <si>
    <t>7M04204 Права человека и правозащитная деятельность</t>
  </si>
  <si>
    <t>7M04205 Право международной торговли, финансов и экономической интеграции</t>
  </si>
  <si>
    <t>7M04206 Международное экономическое право и процесс*</t>
  </si>
  <si>
    <t>2 год</t>
  </si>
  <si>
    <t>7M04227 Судебная экспертиза</t>
  </si>
  <si>
    <t>7M04217 Судебная экспертиза</t>
  </si>
  <si>
    <t>7M04207 Судебная экспертиза</t>
  </si>
  <si>
    <t xml:space="preserve"> 1 год</t>
  </si>
  <si>
    <t>7M04208 IT право</t>
  </si>
  <si>
    <t>7М04209 Право международного бизнеса</t>
  </si>
  <si>
    <t>1.5 года</t>
  </si>
  <si>
    <t>7М11  Услуги</t>
  </si>
  <si>
    <t>7М04088(1) (7М04131) Туризм менеджмент</t>
  </si>
  <si>
    <t>7М04088(1) (7М04132) Туризм менеджмент</t>
  </si>
  <si>
    <t>1,5 года</t>
  </si>
  <si>
    <t>7М04088(1) (7М04133) Туризм менеджмент</t>
  </si>
  <si>
    <t>* Зарубежные стажировки осуществляются только в университеты-партнеры.</t>
  </si>
  <si>
    <t>8D04 Бизнес, Управление и Право</t>
  </si>
  <si>
    <t>8D04150 DBA Университет КАЗГЮУ (ФИБАА ДБА)</t>
  </si>
  <si>
    <t>8D04201 Докторантура- Юриспруденция</t>
  </si>
  <si>
    <t>8D04202 Докторантура- Международное право</t>
  </si>
  <si>
    <t>*Не более одной стажировки в один учебный год</t>
  </si>
  <si>
    <t>Дополнительные Программы  Бизнес Школы КАЗГЮУ</t>
  </si>
  <si>
    <t>7M04150(1) Магистр делового администрирования (Социальный проект MBA с уклоном для "Менеджмента в Здравоохранении") *</t>
  </si>
  <si>
    <t xml:space="preserve"> MiniMBA</t>
  </si>
  <si>
    <t xml:space="preserve"> MBA UBIS (после освоения основной программы МВА КАЗГЮУ) **</t>
  </si>
  <si>
    <t>1 год ***</t>
  </si>
  <si>
    <t xml:space="preserve"> DBA UBIS (после освоения основной программы DBA  КАЗГЮУ) **</t>
  </si>
  <si>
    <t>2 года ***</t>
  </si>
  <si>
    <t>50 000***</t>
  </si>
  <si>
    <t>*** При условии курса обмена 400 КZТ/$. В случае увеличения курса доллара к тенге будет применен поправочный курсовой коэффициент.</t>
  </si>
  <si>
    <t>Дополнительные языковые курсы</t>
  </si>
  <si>
    <t>1. Вступительный экзамен по английскому языку (КЕРТ), по казахскому и русскому языку на определение уровня владения языком (комбинации: английский и русский или английский и казахский языки)</t>
  </si>
  <si>
    <t>1,1. Вступительный экзамен по английскому языку (КЕРТ)</t>
  </si>
  <si>
    <t>1,2. Вступительный экзамен по казахскому и русскому  языку на определение уровня владения языком</t>
  </si>
  <si>
    <t>4. IELTS регистрационный взнос (общий и академический английский язык)</t>
  </si>
  <si>
    <t>5. Подготовительные курсы к (pre) IELTS и IELTS</t>
  </si>
  <si>
    <t>6. Подготовительные курсы TOLES (*для студентов и выпускников КАЗГЮУ)</t>
  </si>
  <si>
    <t>7. Подготовительные курсы TOLES (*для сторонних слушателей )</t>
  </si>
  <si>
    <t>Приложение 1</t>
  </si>
  <si>
    <t>8. Курсы английского, русского и казахского языка</t>
  </si>
  <si>
    <t xml:space="preserve"> Приложение 1</t>
  </si>
  <si>
    <t>9. Cambridge Exams - кембриджские экзамены - согласно меморандума о сотрудничестве</t>
  </si>
  <si>
    <t xml:space="preserve"> Приложение 2</t>
  </si>
  <si>
    <t xml:space="preserve"> Дополнительные академические тарифы </t>
  </si>
  <si>
    <t>1. Отказ от дисциплины на 3 неделе с начала академического периода, по решению КАК</t>
  </si>
  <si>
    <t>1. Поздняя регистрация на дисциплину на 3- 4 неделе после завершения регистрации,
согласно академическому календарю</t>
  </si>
  <si>
    <t>2. Отказ от дисциплины на 3 неделе с начала академического периода</t>
  </si>
  <si>
    <t>3. Отказ от дисциплины на 4 неделе с начала академического периода</t>
  </si>
  <si>
    <t>1. Просрочка платежа (согласно договора)</t>
  </si>
  <si>
    <t>2. За сдачу итогового экзамена студентами, имеющими рейтинг допуска (не сдавшими итоговый экзамен по неуважительной причине, финансовой задолженности) по дисциплине в период сессии, получившим оценку "FХ" на итоговом экзамене</t>
  </si>
  <si>
    <t>3. Сдача дифференцированного зачета (практики)/ зачета (по физической культуре), не сданного в установленный срок (за каждый академический период)</t>
  </si>
  <si>
    <t>4. Прием одного государственного экзамена (в случае неявки или получения
неудовлетворительной оценки соответственно)</t>
  </si>
  <si>
    <t>5. Сдача и защита дипломного / проекта, магистерской диссертации/проекта (в случае неявки по уважительной или получения неудовлетворительной оценки соответственно)</t>
  </si>
  <si>
    <t>6. Расширенное обсуждение докторской диссертации (внешних обучающихся или отчисленных без рекомендации к защите)</t>
  </si>
  <si>
    <t xml:space="preserve"> Административные тарифы</t>
  </si>
  <si>
    <t>1. Нанесение материального ущерба основным средствам и товарно-материальным
ценностям АО "Университет КАЗГЮУ им М.С. Нарикбаева"</t>
  </si>
  <si>
    <t>Возмещение стоимости ОС и ТМЦ — в 2-х кратном объеме от рыночной стоимости</t>
  </si>
  <si>
    <t>Возмещение стоимости проведения ремонтных, монтажных работ - в 2-х кратном объеме от суммы проведения работ</t>
  </si>
  <si>
    <t>2. Изготовление дипломов собственного образца со специальными защитными элементами</t>
  </si>
  <si>
    <t>3. Выдача архивной справки (об обучении, о месте работы)</t>
  </si>
  <si>
    <t>4. Выпуск дубликата карты пропускной системы и читательского билета (Карта Банка Кассанова 3 в 1)</t>
  </si>
  <si>
    <t>5. Оформление дубликата диплома</t>
  </si>
  <si>
    <t>6. Оформление дубликата транскрипта</t>
  </si>
  <si>
    <t>7. Оформление официального транскрипта на бумаге со специальными элементами защиты (по запросу)</t>
  </si>
  <si>
    <t>8. Оформление учебной визы (слушателей языковых курсов)</t>
  </si>
  <si>
    <t>9. Оформление учебной визы и иных разрешительных документов (для иностранных обучающихся очной формы обучения)</t>
  </si>
  <si>
    <t xml:space="preserve">согласно тарифам миграционной службы +10% сервисный сбор </t>
  </si>
  <si>
    <t xml:space="preserve"> Оплата за библиотечные услуги</t>
  </si>
  <si>
    <t>1. Гарантийный взнос за пользование учебниками  в библиотеке</t>
  </si>
  <si>
    <t>2. Комиссия за поздний возврат книги, ночной абонемент библиотеки</t>
  </si>
  <si>
    <t>3. Электронная доставка документа (за 1 страницу)</t>
  </si>
  <si>
    <t>4. Дополнительные услуги для сторонних посетителей</t>
  </si>
  <si>
    <t>Приложение 3</t>
  </si>
  <si>
    <t xml:space="preserve"> Общежитие</t>
  </si>
  <si>
    <t>1. Стоимость проживания в общежитии за 1 койко-место в месяц</t>
  </si>
  <si>
    <t>2. Гарантийный депозит за проживание в общежитии в случае нанесения ущерба имуществу общежития с учетом износа имущества</t>
  </si>
  <si>
    <t xml:space="preserve"> Индивидуальная стоимость обучения</t>
  </si>
  <si>
    <t>1. Индивидуальная стоимость обучения устанавливается для категорий согласно положения:</t>
  </si>
  <si>
    <t>«Семья»
«Знай наших»</t>
  </si>
  <si>
    <r>
      <rPr>
        <i/>
        <sz val="28"/>
        <rFont val="Times New Roman"/>
        <family val="1"/>
        <charset val="1"/>
      </rPr>
      <t xml:space="preserve">1. Минимальное количество кредитов для изучения обучающимся в одном академическом периоде – </t>
    </r>
    <r>
      <rPr>
        <b/>
        <i/>
        <sz val="28"/>
        <rFont val="Times New Roman"/>
        <family val="1"/>
        <charset val="1"/>
      </rPr>
      <t xml:space="preserve">20 академических кредитов.
</t>
    </r>
  </si>
  <si>
    <t>2. Дополнительные и административные тарифы применяются ко всем обучающимся независимо от года поступления.</t>
  </si>
  <si>
    <r>
      <rPr>
        <i/>
        <sz val="28"/>
        <rFont val="Times New Roman"/>
        <family val="1"/>
        <charset val="1"/>
      </rPr>
      <t xml:space="preserve">3. Cтудентам, обучающимся на платной основе, при наличии уважительных причин, разрешается </t>
    </r>
    <r>
      <rPr>
        <b/>
        <i/>
        <sz val="28"/>
        <rFont val="Times New Roman"/>
        <family val="1"/>
        <charset val="1"/>
      </rPr>
      <t>не регистрироваться</t>
    </r>
    <r>
      <rPr>
        <i/>
        <sz val="28"/>
        <rFont val="Times New Roman"/>
        <family val="1"/>
        <charset val="1"/>
      </rPr>
      <t xml:space="preserve"> на один академический период или регистрироваться на количество кредитов меньше установленного Реестром стоимости услуг АО «Университет КАЗГЮУ имени М.С. Нарикбаева» на 2019-2020 учебный год.
Для этого Обучающийся обязан </t>
    </r>
    <r>
      <rPr>
        <b/>
        <i/>
        <sz val="28"/>
        <rFont val="Times New Roman"/>
        <family val="1"/>
        <charset val="1"/>
      </rPr>
      <t>за 5 рабочих дней до начала академического периода</t>
    </r>
    <r>
      <rPr>
        <i/>
        <sz val="28"/>
        <rFont val="Times New Roman"/>
        <family val="1"/>
        <charset val="1"/>
      </rPr>
      <t xml:space="preserve"> подать заявление через ЦОН в Комитет по Академическому качеству (КАК) Высшей Школы о своем намерении не регистрироваться на один академический период. КАК принимает окончательное решение по заявлению в зависимости от обстоятельств обучающегося и уведомляет обучающегося о своем решении через ЦОН.</t>
    </r>
  </si>
  <si>
    <r>
      <rPr>
        <i/>
        <sz val="28"/>
        <rFont val="Times New Roman"/>
        <family val="1"/>
        <charset val="1"/>
      </rPr>
      <t xml:space="preserve">4. Слушатели желающие  прослушать курс </t>
    </r>
    <r>
      <rPr>
        <b/>
        <i/>
        <sz val="28"/>
        <rFont val="Times New Roman"/>
        <family val="1"/>
        <charset val="1"/>
      </rPr>
      <t>(вольнослушатель)</t>
    </r>
    <r>
      <rPr>
        <i/>
        <sz val="28"/>
        <rFont val="Times New Roman"/>
        <family val="1"/>
        <charset val="1"/>
      </rPr>
      <t xml:space="preserve">, без сдачи экзаменов и тестов и без присвоения академических кредитов, могут посещать дисциплины и получить по окончанию курса сертификат о том, что курс был прослушан. Учитывается только посещаемость академических занятий - не менее 50%. </t>
    </r>
    <r>
      <rPr>
        <b/>
        <i/>
        <sz val="28"/>
        <rFont val="Times New Roman"/>
        <family val="1"/>
        <charset val="1"/>
      </rPr>
      <t>Оплата составляет 50% от стоимости кредита согласно реестра текущего года.</t>
    </r>
  </si>
  <si>
    <r>
      <rPr>
        <i/>
        <sz val="28"/>
        <rFont val="Times New Roman"/>
        <family val="1"/>
        <charset val="1"/>
      </rPr>
      <t>5. Желающие изучить дисциплину без зачисления в состав студентов КАЗГЮУ слушатели (</t>
    </r>
    <r>
      <rPr>
        <b/>
        <i/>
        <sz val="28"/>
        <rFont val="Times New Roman"/>
        <family val="1"/>
        <charset val="1"/>
      </rPr>
      <t xml:space="preserve">non-degree, Бакалавриат для старшеклассников), </t>
    </r>
    <r>
      <rPr>
        <i/>
        <sz val="28"/>
        <rFont val="Times New Roman"/>
        <family val="1"/>
        <charset val="1"/>
      </rPr>
      <t xml:space="preserve">могут посещать занятия, выполняя все работы, тесты и экзамены, по окончании могут получить сертификат об успешном окончании курса с присвоением академических кредитов. Учитывается  посещаемость, рейтинг, экзамены и тесты. </t>
    </r>
    <r>
      <rPr>
        <b/>
        <i/>
        <sz val="28"/>
        <rFont val="Times New Roman"/>
        <family val="1"/>
        <charset val="1"/>
      </rPr>
      <t>Оплата составляет 100% от стоимости кредита согласно реестра текущего года.</t>
    </r>
  </si>
  <si>
    <t>Директор Высшей Школы Права</t>
  </si>
  <si>
    <t>Пен С.Г.</t>
  </si>
  <si>
    <t>Директор Высшей Школы Экономики</t>
  </si>
  <si>
    <t>Гимранова Д.Д.</t>
  </si>
  <si>
    <t>Директор Высшей Школы Общеобразовательных Дисциплин</t>
  </si>
  <si>
    <t>Ибраева А.Б.</t>
  </si>
  <si>
    <t>Провост Университета</t>
  </si>
  <si>
    <t>Дауленов М.М.</t>
  </si>
  <si>
    <t xml:space="preserve">Финансовый Директор  </t>
  </si>
  <si>
    <t>Успанова Г.Ш.</t>
  </si>
  <si>
    <t>Утвержден решением Правления АО "Университет КАЗГЮУ имени М.С. Нарикбаева"
Протокол №______ от "___" ________________ 2020 года</t>
  </si>
  <si>
    <t>РЕЕСТР ИНДИВИДУАЛЬНОЙ СТОИМОСТИ УСЛУГ
АО "Университет КАЗГЮУ имени М.С. Нарикбаева"</t>
  </si>
  <si>
    <t>НА 2020-2021 УЧЕБНЫЙ ГОД</t>
  </si>
  <si>
    <t>Для поступающих и восстанавливающихся в  
2020-2021 учебном году</t>
  </si>
  <si>
    <t xml:space="preserve">  6B04201  Юриспруденция</t>
  </si>
  <si>
    <t>Аренова А.Х.</t>
  </si>
  <si>
    <t>Утвержден решением Правления АО "Университет КАЗГЮУ имени М.С. Нарикбаева"
Протокол №225 от "28" мая 2019 года</t>
  </si>
  <si>
    <t>ДОполнительные Программы  Бизнес Школы КАЗГЮУ</t>
  </si>
  <si>
    <t>2020-2021</t>
  </si>
  <si>
    <t>-</t>
  </si>
  <si>
    <t>2019-2020</t>
  </si>
  <si>
    <t>2018-2019</t>
  </si>
  <si>
    <t>2017-2018</t>
  </si>
  <si>
    <t>2010-2017</t>
  </si>
  <si>
    <t>150 / 7500*</t>
  </si>
  <si>
    <t>120 / 6000*</t>
  </si>
  <si>
    <t xml:space="preserve"> Магистратура</t>
  </si>
  <si>
    <t>7М03102 Бизнес психология</t>
  </si>
  <si>
    <t>7М03088(1) (7М03102) Бизнес психология          7М03088(1) (7М03112) Бизнес психология                7М03088(1) (7М03122) Бизнес психология</t>
  </si>
  <si>
    <t>7M04102 Экономика  (АССА, СIMA, ICAEW)         7M04112 Экономика  (АССА, СIMA, ICAEW)          7M04122 Экономика  (АССА, СIMA, ICAEW)</t>
  </si>
  <si>
    <t>7M04107 Маркетинг                                                 7M04117 Маркетинг                                                 7M04127 Маркетинг</t>
  </si>
  <si>
    <t xml:space="preserve"> Pre MBA</t>
  </si>
  <si>
    <t>Бектибаева О.С.</t>
  </si>
  <si>
    <t>Увалиева Б.Б.</t>
  </si>
  <si>
    <t>Букурова Ж.А.</t>
  </si>
  <si>
    <t>Кудайбергенов Г.Б.</t>
  </si>
  <si>
    <t>5В090500 Социальная работа</t>
  </si>
  <si>
    <t>5В050300 Психология (HRCI- Международная сертифицикация для профессионалов в сфере HR)</t>
  </si>
  <si>
    <t>6.4.1. За сдачу итогового экзамена студентами, имеющими рейтинг допуска и не сдавшими
итоговый экзамен по дисциплине в период сессии по причине финансовой
задолженности</t>
  </si>
  <si>
    <t>6.4.2. Сдача дифференцированного зачета (практики)/ зачета (по физической культуре,
практике), не сданного в установленный срок (за каждый академический период)</t>
  </si>
  <si>
    <t>6.4.2. Сдача и защита дипломного / проекта, магистерской диссертации/проекта (в случае
неявки или получения неудовлетворительной оценки соответственно).</t>
  </si>
  <si>
    <t>8.2. Поздняя регистрация на дисциплину на 3- 4 неделе после завершения регистрации,
согласно академическому календарю</t>
  </si>
  <si>
    <t>8.3.Отказ от дисциплины на 3 неделе с начала академического периода</t>
  </si>
  <si>
    <t>9.5.3.  Оформление дубликата транскрипта</t>
  </si>
  <si>
    <t>12. Скидки очной формы обучения</t>
  </si>
  <si>
    <t>- Скидка предоставляется исключительно физическим лицам, не позднее 2 (двух) недель до начала осеннего семестра.
- Скидка предоставляется только при оплате за основное обучение очной формы обучения
- Кoрпоративные cкидки предоставляются в индивидуальном порядке
- Необходимо написать заявление о предоставлении скидки и принести квитанцию об оплате в ЦОН
- В случае внесения оплаты без вычета скидок, сумма скидки не возвращается, а учитывается в счет оплаты следующего академического периода.</t>
  </si>
  <si>
    <r>
      <rPr>
        <sz val="16"/>
        <color rgb="FF000000"/>
        <rFont val="Times New Roman"/>
        <family val="1"/>
        <charset val="1"/>
      </rPr>
      <t xml:space="preserve">3. Cтудентам, обучающимся на платной основе, при наличии уважительных причин, разрешается </t>
    </r>
    <r>
      <rPr>
        <b/>
        <sz val="16"/>
        <color rgb="FF000000"/>
        <rFont val="Times New Roman"/>
        <family val="1"/>
        <charset val="1"/>
      </rPr>
      <t>не регистрироваться</t>
    </r>
    <r>
      <rPr>
        <sz val="16"/>
        <color rgb="FF000000"/>
        <rFont val="Times New Roman"/>
        <family val="1"/>
        <charset val="1"/>
      </rPr>
      <t xml:space="preserve"> на один академический период или регистрироваться на количество кредитов меньше установленного Реестром стоимости услуг АО «Университет КАЗГЮУ имени М.С. Нарикбаева» на 2018-2019 учебный год.
Для этого Обучающийся обязан </t>
    </r>
    <r>
      <rPr>
        <b/>
        <sz val="16"/>
        <color rgb="FF000000"/>
        <rFont val="Times New Roman"/>
        <family val="1"/>
        <charset val="1"/>
      </rPr>
      <t>за 5 рабочих дней до начала академического периода</t>
    </r>
    <r>
      <rPr>
        <sz val="16"/>
        <color rgb="FF000000"/>
        <rFont val="Times New Roman"/>
        <family val="1"/>
        <charset val="1"/>
      </rPr>
      <t xml:space="preserve"> подать заявление через ЦОН в Комитет по Академическому качеству (КАК) Высшей Школы о своем намерении не регистрироваться на один академический период. КАК принимает окончательное решение по заявлению в зависимости от обстоятельств обучающегося и уведомляет обучающегося о своем решении через ЦОН.</t>
    </r>
  </si>
  <si>
    <t>Утвержден решением Правления Протокол __________________ от ______________________</t>
  </si>
  <si>
    <t>РЕЕСТР СТОИМОСТИ УСЛУГ АО "Университет КАЗГЮУ"</t>
  </si>
  <si>
    <t>Минимальное количество кредитов в год (12 кр)</t>
  </si>
  <si>
    <t>Максимальное количество кредитов в год (22 кр)</t>
  </si>
  <si>
    <t>для справки</t>
  </si>
  <si>
    <t>Стоимость обучения</t>
  </si>
  <si>
    <t>1.Очная форма обучения</t>
  </si>
  <si>
    <t>2017-18</t>
  </si>
  <si>
    <t>Кол-во кредитов за период обучения(включая практику, написание и защиту дипломной работы,итоговую гос.аттестацию)</t>
  </si>
  <si>
    <t>138 / 115</t>
  </si>
  <si>
    <t>5В030400 Таможенное дело (050304)</t>
  </si>
  <si>
    <t>5В050100 Социология (050501)</t>
  </si>
  <si>
    <t>2.Заочная форма обучения с применением дистанционных образовательных технологий</t>
  </si>
  <si>
    <t>9600 / 7000</t>
  </si>
  <si>
    <t>8600 / 7000</t>
  </si>
  <si>
    <t>3.Магистратура</t>
  </si>
  <si>
    <t>2 года / 1 год</t>
  </si>
  <si>
    <t>59 / 28</t>
  </si>
  <si>
    <t>750 000  / 680 000</t>
  </si>
  <si>
    <t>Стоимость кредита (при повторном изучении, ликвидации академической разницы и т.д.)</t>
  </si>
  <si>
    <t>4.Докторантура PhD</t>
  </si>
  <si>
    <t>5.Бизнес-школа КазГЮУ</t>
  </si>
  <si>
    <t>MiniMBA (1 год)</t>
  </si>
  <si>
    <t>Executive MBA Университет КАЗГЮУ (1 год)</t>
  </si>
  <si>
    <t>MBA (2 года) Медицинский</t>
  </si>
  <si>
    <t>Магистр делового администрирования (MBA) (2 года)</t>
  </si>
  <si>
    <t>MBA (Университет КАЗГЮУ-UBIS) (2 года)</t>
  </si>
  <si>
    <t>MBA (Университет КАЗГЮУ-Мирбис)</t>
  </si>
  <si>
    <t>DBA Университет КАЗГЮУ (3 года)</t>
  </si>
  <si>
    <t>DBA (Университет КАЗГЮУ-UBIS) (3 года)</t>
  </si>
  <si>
    <t>Executive MBA (Университет КАЗГЮУ-UBIS)</t>
  </si>
  <si>
    <t>6.Военная кафедра</t>
  </si>
  <si>
    <t xml:space="preserve">Обучение на военной кафедре по программе Офицеры запаса                   </t>
  </si>
  <si>
    <t>согласно договора</t>
  </si>
  <si>
    <t>7.Дополнительные академические тарифы /для всех обучающихся университета очной формы обучения/заочной формы обучения</t>
  </si>
  <si>
    <t>Стоимость, тенге / %</t>
  </si>
  <si>
    <t>7.1. Летние курсы английского языка (интенсив - 72 часа - 3 недели)</t>
  </si>
  <si>
    <t>7.2. Вступительный экзамен по английскому языку (КЕПТ)</t>
  </si>
  <si>
    <t>7.3.1. Сдача зачета по физической культуре при непосещении занятий в течение семестра без уважительной причины</t>
  </si>
  <si>
    <t>7.3.2. За  сдачу итогового экзамена студентами, имеющими рейтинг допуска и не сдавшими итоговый экзамен по дисциплине в период сессии по уважительной причине (финансовая задолженность)</t>
  </si>
  <si>
    <t>7.3.3. Сдача дифференцированного зачета (практика)/ зачета (физическая культура, практика), не сданного в установленный срок</t>
  </si>
  <si>
    <t>7.3.4. Досрочная сдача экзамена,  дифференцированного зачета (практика)/ зачета (физическая культура, практика) в соответствии с нормативными документами Университета.</t>
  </si>
  <si>
    <t>7.4.1. Прием одного государственного экзамена по результатам перевода на выпускной курс</t>
  </si>
  <si>
    <t>7.4.2. Сдача и защита дипломного / проекта, магистерской диссертации/проекта по результатам перевода на выпускной курс</t>
  </si>
  <si>
    <t>7.4.3. Расширенное обсуждение докторской диссертации (внешних обучающихся или отчисленных без рекомендации к защите)</t>
  </si>
  <si>
    <t>7.5. Поздняя регистрация на дисциплину - 2 недели, после завершения регистрации, согласно академического календаря</t>
  </si>
  <si>
    <t>штраф составляет 5 % от общей стоимости выбранных кредитов на академический период</t>
  </si>
  <si>
    <t>7.5.1. Поздняя регистрация на дисциплину 3 - 4 неделя, после завершения регистрации, согласно академического календаря</t>
  </si>
  <si>
    <t>штраф составляет 10 % от общей стоимости выбранных кредитов на академический период</t>
  </si>
  <si>
    <t>7.5.2. Отказ от дисциплины на 3 неделе с начала академического периода*</t>
  </si>
  <si>
    <t>с возмещением 90% от стоимости  оплаты дисциплины</t>
  </si>
  <si>
    <t>7.5.3. Отказ от дисциплины на 4 неделе с начала академического периода</t>
  </si>
  <si>
    <t>с возмещением 70% от стоимости  оплаты</t>
  </si>
  <si>
    <t>* расчет стоимости кредита по дисциплине для студентов 2015 года и ранее поступления, обучающихся по годовой оплате, рассчитыватся по следующей формуле:</t>
  </si>
  <si>
    <t>7.6. Просрочка платежа (согласно договора)</t>
  </si>
  <si>
    <t>8.  Прочие тарифы</t>
  </si>
  <si>
    <t>Стоимость, тенге / проценты</t>
  </si>
  <si>
    <t>8.1. Нанесение материального ущерба основным средствам и товарно-материальным ценностям АО "Университет КАЗГЮУ"</t>
  </si>
  <si>
    <t>возмещение стоимости ОС и ТМЦ - в 3-х кратном объеме от балансовой стоимости</t>
  </si>
  <si>
    <t>8.2. Изготовление Европриложения (Diрloma Supplement) на специальных бланках со специальным защитным знаком</t>
  </si>
  <si>
    <t>8.3. Рамки для диплома</t>
  </si>
  <si>
    <t>8.4.1. Гарантийный взнос за пользование учебниками  в библиотеку</t>
  </si>
  <si>
    <t>8.4.2. Комиссия за поздний возврат книги, ночной абонемент библиотеки</t>
  </si>
  <si>
    <t>8.5.1. Выдача архивной справки (об обучении, о месте работы)</t>
  </si>
  <si>
    <t>8.5.2. Выдача справки подтверждения о факте работы либо обучения в КАЗГЮУ</t>
  </si>
  <si>
    <t>1 МРП</t>
  </si>
  <si>
    <t>8.6.  Выпуск дубликата карты пропускной системы и читательского билета ( Карта Банка Кассанова 3 в 1)</t>
  </si>
  <si>
    <t xml:space="preserve"> - оформление дубликата студенческого билета</t>
  </si>
  <si>
    <t>8.7. Оформление учебной визы (для студентов очного отделения, слушателей языковых курсов)</t>
  </si>
  <si>
    <t>9. Скидки</t>
  </si>
  <si>
    <t>9.1. Скидка предоставляется при предоплате за  4 года обучения  -146 кредитов</t>
  </si>
  <si>
    <t xml:space="preserve">          За 3 года обучения (срок обучения: 4 года -132  кредита,  3 года обучения -  115 кредитов)</t>
  </si>
  <si>
    <r>
      <rPr>
        <sz val="10"/>
        <color rgb="FF000000"/>
        <rFont val="Cambria"/>
        <family val="1"/>
        <charset val="1"/>
      </rPr>
      <t>За 2 года обучения (за 88</t>
    </r>
    <r>
      <rPr>
        <sz val="10"/>
        <color rgb="FFFF0000"/>
        <rFont val="Cambria"/>
        <family val="1"/>
        <charset val="1"/>
      </rPr>
      <t xml:space="preserve"> </t>
    </r>
    <r>
      <rPr>
        <sz val="10"/>
        <color rgb="FF000000"/>
        <rFont val="Cambria"/>
        <family val="1"/>
        <charset val="1"/>
      </rPr>
      <t>кредитов - максимальное количество кредитов за 2 года,
согласно ГОСО)</t>
    </r>
  </si>
  <si>
    <r>
      <rPr>
        <sz val="10"/>
        <color rgb="FF000000"/>
        <rFont val="Cambria"/>
        <family val="1"/>
        <charset val="1"/>
      </rPr>
      <t>За 1 год обучения (за</t>
    </r>
    <r>
      <rPr>
        <sz val="10"/>
        <color rgb="FFFF0000"/>
        <rFont val="Cambria"/>
        <family val="1"/>
        <charset val="1"/>
      </rPr>
      <t xml:space="preserve"> </t>
    </r>
    <r>
      <rPr>
        <sz val="10"/>
        <color rgb="FF000000"/>
        <rFont val="Cambria"/>
        <family val="1"/>
        <charset val="1"/>
      </rPr>
      <t>44</t>
    </r>
    <r>
      <rPr>
        <sz val="10"/>
        <color rgb="FFFF0000"/>
        <rFont val="Cambria"/>
        <family val="1"/>
        <charset val="1"/>
      </rPr>
      <t xml:space="preserve"> </t>
    </r>
    <r>
      <rPr>
        <sz val="10"/>
        <color rgb="FF000000"/>
        <rFont val="Cambria"/>
        <family val="1"/>
        <charset val="1"/>
      </rPr>
      <t>кредита - максимальное количество кредитов в год, согласно
ГОСО)</t>
    </r>
  </si>
  <si>
    <r>
      <rPr>
        <sz val="10"/>
        <color rgb="FF000000"/>
        <rFont val="Cambria"/>
        <family val="1"/>
        <charset val="1"/>
      </rPr>
      <t xml:space="preserve">Скидка предоставляется исключительно </t>
    </r>
    <r>
      <rPr>
        <b/>
        <sz val="10"/>
        <color rgb="FF000000"/>
        <rFont val="Cambria"/>
        <family val="1"/>
        <charset val="1"/>
      </rPr>
      <t xml:space="preserve">физическим лицам </t>
    </r>
    <r>
      <rPr>
        <sz val="10"/>
        <color rgb="FF000000"/>
        <rFont val="Cambria"/>
        <family val="1"/>
        <charset val="1"/>
      </rPr>
      <t>при условии внесения всей суммы за не менее чем 44 кредитов в год единовременно, не позднее 2 (двух) недель до начала осеннего семестра. В случае внесения оплаты без вычета скидок, сумма скидки не возвращается, а учитывается в счет оплаты следующего академического периода.</t>
    </r>
  </si>
  <si>
    <t>9.2. Семейная Скидка предоставляется при  обучении 2 и более членов из одной семьи</t>
  </si>
  <si>
    <t>В ситуациях, когда студент имеет право получить две и более скидки, применяется только одна скидка с наибольшей процентной ставкой</t>
  </si>
  <si>
    <t xml:space="preserve"> - оформление дубликата диплома</t>
  </si>
  <si>
    <t xml:space="preserve"> - оформление дубликата приложения к диплому</t>
  </si>
  <si>
    <t xml:space="preserve"> - оформление дубликата зачетной книжки</t>
  </si>
  <si>
    <t xml:space="preserve"> - оформление дубликата транскрипта</t>
  </si>
  <si>
    <r>
      <rPr>
        <i/>
        <sz val="10"/>
        <color rgb="FF000000"/>
        <rFont val="Cambria"/>
        <family val="1"/>
        <charset val="1"/>
      </rPr>
      <t>1. Минимальное количество кредитов для изучения студентом</t>
    </r>
    <r>
      <rPr>
        <b/>
        <i/>
        <sz val="10"/>
        <color rgb="FF000000"/>
        <rFont val="Cambria"/>
        <family val="1"/>
        <charset val="1"/>
      </rPr>
      <t xml:space="preserve"> очной и заочной формы обучения</t>
    </r>
    <r>
      <rPr>
        <i/>
        <sz val="10"/>
        <color rgb="FF000000"/>
        <rFont val="Cambria"/>
        <family val="1"/>
        <charset val="1"/>
      </rPr>
      <t xml:space="preserve"> в одном академическом периоде – 12 кредитов.
</t>
    </r>
  </si>
  <si>
    <r>
      <rPr>
        <i/>
        <sz val="10"/>
        <color rgb="FFFF0000"/>
        <rFont val="Cambria"/>
        <family val="1"/>
        <charset val="1"/>
      </rPr>
      <t xml:space="preserve">2. Cтудентам, обучающимся на платной основе, при наличии уважительных причин, разрешается не регистрироваться на один академический период или регистрироваться на количество кредитов меньше установленного Реестром стоимости услуг АО «Университет КАЗГЮУ» на 2017/2018 учебный год при условии внесения студентом гарантированного невозвратного платежа в размере равном стоимости </t>
    </r>
    <r>
      <rPr>
        <b/>
        <i/>
        <sz val="10"/>
        <color rgb="FFFF0000"/>
        <rFont val="Cambria"/>
        <family val="1"/>
        <charset val="1"/>
      </rPr>
      <t>6 кредитов</t>
    </r>
    <r>
      <rPr>
        <i/>
        <sz val="10"/>
        <color rgb="FFFF0000"/>
        <rFont val="Cambria"/>
        <family val="1"/>
        <charset val="1"/>
      </rPr>
      <t xml:space="preserve"> согласно договору о возмездном оказании образовательных услуг.
В случае невозобновления обучения и отчисления из Университета, сумма гарантированного невозвратного платежа в размере равном стоимости 6 кредитов согласно договору о возмездном оказании образовательных услуг зачисляется в качестве неустойки.</t>
    </r>
  </si>
  <si>
    <t>Председатель Правления, Ректор</t>
  </si>
  <si>
    <t>Т.М. Нарикбаев</t>
  </si>
  <si>
    <t>2020-2021 ОҚУ ЖЫЛЫНА</t>
  </si>
  <si>
    <t>Мамандарды даярлау бағыты</t>
  </si>
  <si>
    <t>2010-2020 оқу жылы кезеңінде оқуға түскендер және қайта қабылданғандар үшін</t>
  </si>
  <si>
    <t>Оқу құны (теңгемен)</t>
  </si>
  <si>
    <t>Күндізгі оқу нысаны</t>
  </si>
  <si>
    <t>Атауы</t>
  </si>
  <si>
    <t>Оқу мерзімі</t>
  </si>
  <si>
    <t>Оқуға түскен оқу жылы</t>
  </si>
  <si>
    <t>Отбасылы</t>
  </si>
  <si>
    <t>КАЗГЮУ колледжінің талапкері (Ақтөбе қ.)</t>
  </si>
  <si>
    <t>«M.Narikbayev Scholarship» бағдарламасы</t>
  </si>
  <si>
    <r>
      <t xml:space="preserve">Басқарманың 13.06.2018 №159 хаттамасындағы шешіміне сәйкес </t>
    </r>
    <r>
      <rPr>
        <b/>
        <sz val="28"/>
        <color rgb="FF00000A"/>
        <rFont val="Times New Roman"/>
        <family val="1"/>
        <charset val="1"/>
      </rPr>
      <t>**</t>
    </r>
  </si>
  <si>
    <t>6B02 Өнер және гуманитарлық ғылымдар</t>
  </si>
  <si>
    <t>6B02301 Аударма ісі</t>
  </si>
  <si>
    <t>Санат түрлері</t>
  </si>
  <si>
    <t>4 жыл/3 жыл</t>
  </si>
  <si>
    <t>4 жыл</t>
  </si>
  <si>
    <t>6B02302 Қолданбалы лингвистика</t>
  </si>
  <si>
    <t>6В02303 Қазақ-ағылшын тілі және лингвистика</t>
  </si>
  <si>
    <t>6B03 Қоғамдық ғылымдар</t>
  </si>
  <si>
    <t>6B04 Бизнес, Басқару және Құқық</t>
  </si>
  <si>
    <t xml:space="preserve">«M.S.Narikbaev atyndaġy KAZGUU Universiteti» АҚ ҚЫЗМЕТТЕРІНІҢ ЖЕКЕ ҚҰНЫНЫҢ ТІЗІЛІМІ
</t>
  </si>
  <si>
    <t>6В04101 Есеп және аудит (АССА, СIMA, ICAEW)</t>
  </si>
  <si>
    <t>6В04103 Кәсіпкерлік</t>
  </si>
  <si>
    <t>6В04104 Қаржы (АССА, СIMA, ICAEW)</t>
  </si>
  <si>
    <t>6В04105 Адами ресурстарды басқару</t>
  </si>
  <si>
    <t>6B04201 Заң</t>
  </si>
  <si>
    <t>6B04211 Заң</t>
  </si>
  <si>
    <t>3 жыл</t>
  </si>
  <si>
    <t>6B04202 Халықаралық құқық</t>
  </si>
  <si>
    <t>6В04203 Құқық және құқық қорғау қызметі</t>
  </si>
  <si>
    <t>6В04088(1) (6В04110) Бизнестегі IT</t>
  </si>
  <si>
    <t>6B10 Денсаулық сақтау және әлеуметтік қамтамасыз ету</t>
  </si>
  <si>
    <t>6В10201 Әлеуметтік жұмыс</t>
  </si>
  <si>
    <t>6B11  Қызметтер</t>
  </si>
  <si>
    <t>6В11101 Қонақжайлылық</t>
  </si>
  <si>
    <t>6B11102 Туризм (CIMA) (3 жылдық Туризмді қосқанда)</t>
  </si>
  <si>
    <t>"Дене шынықтыру" пәні</t>
  </si>
  <si>
    <t>бірінші, екінші оқу жылы</t>
  </si>
  <si>
    <t>* жүлделі орынға байланысты</t>
  </si>
  <si>
    <t xml:space="preserve">** алдын ала төлем мерзіміне байланысты </t>
  </si>
  <si>
    <t>Қашықтан білім беру технологияларын қолданатын күндізгі оқу нысаны (Екінші жоғары білім)</t>
  </si>
  <si>
    <t xml:space="preserve">  6B04201 Заң</t>
  </si>
  <si>
    <t>Біздікілерді біл</t>
  </si>
  <si>
    <t>2 жыл</t>
  </si>
  <si>
    <t xml:space="preserve">  6B04211 Заң</t>
  </si>
  <si>
    <t>Корпоративті тыңдаушылар</t>
  </si>
  <si>
    <t>7М02 Өнер және гуманитарлық ғылымдар</t>
  </si>
  <si>
    <t>7M02301  Аударма ісі                            7M02321 Аударма ісі</t>
  </si>
  <si>
    <t>1 жыл/2 жыл</t>
  </si>
  <si>
    <t>1 жыл/ 1,5 жыл / 2 жыл</t>
  </si>
  <si>
    <t>1,5 жыл / 2 жыл</t>
  </si>
  <si>
    <t>7М02088 (1) (7М02302) Қолданбалы лингвистика  7М02088 (1) (7М02322) Қолданбалы лингвистика</t>
  </si>
  <si>
    <t>7М03 Әлеуметтік ғылымдар</t>
  </si>
  <si>
    <t>1 жыл</t>
  </si>
  <si>
    <t>7М04 Бизнес, Басқару және Құқық</t>
  </si>
  <si>
    <t>7M04104 Қаржы (АССА, СIMA, ICAEW)          7M04114 Қаржы (АССА, СIMA, ICAEW)            7M04124 Қаржы (АССА, СIMA, ICAEW)</t>
  </si>
  <si>
    <t xml:space="preserve">7M04105 Адами ресурстарды басқару    7M04115 Адами ресурстарды басқару     7M04125 Адами ресурстарды басқару  </t>
  </si>
  <si>
    <t>1 жыл / 2 жыл</t>
  </si>
  <si>
    <t>7M04108 Басқарушылық есеп (АССА, СIMA, ICAEW)                                                                      7M04118 Басқарушылық есеп  (АССА, СIMA, ICAEW)                                                                          7M04128 Басқарушылық есеп  (АССА, СIMA, ICAEW)</t>
  </si>
  <si>
    <t>7M04109 Көшбасшылық және корпоративтік басқару (MФЦА)</t>
  </si>
  <si>
    <t>3 адамды шақырғаны үшін</t>
  </si>
  <si>
    <t>5 адамды шақырғаны үшін</t>
  </si>
  <si>
    <t xml:space="preserve"> 10 және одан көп адамды шақырғаны үшін</t>
  </si>
  <si>
    <t>10 және одан көп адамды шақырғаны үшін</t>
  </si>
  <si>
    <t>7M04151 КАЗГЮУ Университеті Executive MBA   (ФИБАА МБА)</t>
  </si>
  <si>
    <t>7M04201 Заң</t>
  </si>
  <si>
    <t>7M04211 Заң</t>
  </si>
  <si>
    <t>7M04202 Халықаралық құқық</t>
  </si>
  <si>
    <t>7M04212 Халықаралық құқық</t>
  </si>
  <si>
    <t>7M04205 Халықаралық сауда, қаржы және экономикалық интеграция құқығы</t>
  </si>
  <si>
    <t>7M04206 Халықаралық экономикалық құқық және процесс*</t>
  </si>
  <si>
    <t>7M04208 IT құқығы</t>
  </si>
  <si>
    <t>7М04209 Халықаралық бизнес құқығы</t>
  </si>
  <si>
    <t>7М11  Қызметтер</t>
  </si>
  <si>
    <t xml:space="preserve">7М10201 Әлеуметтік жұмыс                                      7М10211 Әлеуметтік жұмыс                                     7М10221 Әлеуметтік жұмыс   </t>
  </si>
  <si>
    <t>7М11102 Туризм менеджменті</t>
  </si>
  <si>
    <t>7М04088(1) (7М04131) Туризм менеджменті               7М04088(1) (7М04132) Туризм менеджменті                7М04088(1) (7М04133) Туризм менеджменті</t>
  </si>
  <si>
    <t>PhD  докторантура</t>
  </si>
  <si>
    <t>8D04 Бизнес, Басқару және Құқық</t>
  </si>
  <si>
    <t>8D04150 КАЗГЮУ Университетінің DBA (ФИБАА ДБА)</t>
  </si>
  <si>
    <t>8D04201 Докторантура- Заң</t>
  </si>
  <si>
    <t>8D04202 Докторантура- Халықаралық құқық</t>
  </si>
  <si>
    <t>КАЗГЮУ Бизнес-мектебіне тыңдаушыларды шақырғаны үшін</t>
  </si>
  <si>
    <t xml:space="preserve">7M04150 Іскерлік әкімшілендіру магистрі (Премиум ФИБАА МBA) </t>
  </si>
  <si>
    <t>7M04150(1) Іскерлік әкімшілендіру магистрі  ("Денсаулық сақтау саласындағы менеджмент" үшін әлеуметтік МВА жобасы) *</t>
  </si>
  <si>
    <t xml:space="preserve"> MBA UBIS (КАЗГЮУ МВА негізгі бағдарламасын меңгергеннен кейін)</t>
  </si>
  <si>
    <t xml:space="preserve"> DBA UBIS (КАЗГЮУ DВА негізгі бағдарламасын меңгергеннен кейін)</t>
  </si>
  <si>
    <t>Жоғары Құқық Мектебінің Директоры</t>
  </si>
  <si>
    <t>Жоғары Экономика  Мектебінің Директоры</t>
  </si>
  <si>
    <t>Жоғары Гуманитарлық Мектебінің Директоры</t>
  </si>
  <si>
    <t>Бас бухгалтер</t>
  </si>
  <si>
    <t>ҚДжББ</t>
  </si>
  <si>
    <t>Университет Провосты</t>
  </si>
  <si>
    <t>Басқарма Төрағасының Бірінші Орынбасары</t>
  </si>
  <si>
    <t xml:space="preserve">7М03102 Әлеуметтану                                          7М03112  Әлеуметтану                                               7М03122  Әлеуметтану   </t>
  </si>
  <si>
    <t xml:space="preserve">                                         «M.S.Narikbaev atyndaġy KAZGUU Universiteti» АҚ  Басқарма шешімімен бекітілген                                                                                                                                                                                                                                                                                             2020 жылғы "____" _________________ №_____ хаттамасы                                                                                                                                                                                                                                                                                                   «M.S.Narikbaev atyndaġy KAZGUU Universiteti» АҚ  Басқарма Төрағасы                                                                                                                                                                                                                                                    _____________________________     Т.М. Нарикбаев</t>
  </si>
  <si>
    <t xml:space="preserve">КАЗГЮУ Бизнес-Мектебінің Қосымша Бағдарламалары  </t>
  </si>
  <si>
    <t>Экономика Жоғары мектебінің Директоры</t>
  </si>
  <si>
    <t>ҚДжББ басшысы</t>
  </si>
  <si>
    <t>Жалпы білім беру пәндері мектебінің Директоры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</si>
</sst>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#,##0.00&quot;    &quot;;#,##0.00&quot;    &quot;;\-#&quot;    &quot;;@\ "/>
    <numFmt numFmtId="165" formatCode="#,##0&quot;    &quot;;#,##0&quot;    &quot;;\-#&quot;    &quot;;@\ "/>
    <numFmt numFmtId="166" formatCode="* #,##0.00,&quot;   &quot;;\-* #,##0.00,&quot;   &quot;;* \-#&quot;    &quot;;@\ "/>
    <numFmt numFmtId="167" formatCode="* #,##0,&quot;   &quot;;\-* #,##0,&quot;   &quot;;* \-#&quot;    &quot;;@\ "/>
    <numFmt numFmtId="168" formatCode="#,#00"/>
    <numFmt numFmtId="169" formatCode="#,##0.0"/>
  </numFmts>
  <fonts count="50" x14ac:knownFonts="1">
    <font>
      <sz val="11"/>
      <color rgb="FF000000"/>
      <name val="Calibri"/>
      <family val="2"/>
      <charset val="1"/>
    </font>
    <font>
      <sz val="20"/>
      <color rgb="FF000000"/>
      <name val="Times New Roman"/>
      <family val="1"/>
      <charset val="1"/>
    </font>
    <font>
      <b/>
      <sz val="16"/>
      <color rgb="FF000000"/>
      <name val="Times New Roman"/>
      <family val="1"/>
      <charset val="1"/>
    </font>
    <font>
      <b/>
      <sz val="26"/>
      <color rgb="FF000000"/>
      <name val="Times New Roman"/>
      <family val="1"/>
      <charset val="1"/>
    </font>
    <font>
      <b/>
      <sz val="20"/>
      <color rgb="FF000000"/>
      <name val="Times New Roman"/>
      <family val="1"/>
      <charset val="1"/>
    </font>
    <font>
      <i/>
      <sz val="20"/>
      <color rgb="FF000000"/>
      <name val="Times New Roman"/>
      <family val="1"/>
      <charset val="1"/>
    </font>
    <font>
      <b/>
      <i/>
      <sz val="20"/>
      <color rgb="FF000000"/>
      <name val="Times New Roman"/>
      <family val="1"/>
      <charset val="1"/>
    </font>
    <font>
      <b/>
      <sz val="11"/>
      <color rgb="FF000000"/>
      <name val="Calibri"/>
      <family val="2"/>
      <charset val="1"/>
    </font>
    <font>
      <sz val="11"/>
      <color rgb="FF000000"/>
      <name val="Times New Roman"/>
      <family val="1"/>
      <charset val="1"/>
    </font>
    <font>
      <b/>
      <sz val="12"/>
      <color rgb="FF000000"/>
      <name val="Times New Roman"/>
      <family val="1"/>
      <charset val="1"/>
    </font>
    <font>
      <sz val="12"/>
      <color rgb="FF000000"/>
      <name val="Times New Roman"/>
      <family val="1"/>
      <charset val="1"/>
    </font>
    <font>
      <b/>
      <sz val="18"/>
      <color rgb="FF000000"/>
      <name val="Times New Roman"/>
      <family val="1"/>
      <charset val="1"/>
    </font>
    <font>
      <b/>
      <sz val="14"/>
      <color rgb="FF000000"/>
      <name val="Times New Roman"/>
      <family val="1"/>
      <charset val="1"/>
    </font>
    <font>
      <sz val="14"/>
      <color rgb="FF000000"/>
      <name val="Times New Roman"/>
      <family val="1"/>
      <charset val="1"/>
    </font>
    <font>
      <sz val="7"/>
      <color rgb="FF000000"/>
      <name val="Times New Roman"/>
      <family val="1"/>
      <charset val="1"/>
    </font>
    <font>
      <b/>
      <sz val="14"/>
      <name val="Times New Roman"/>
      <family val="1"/>
      <charset val="1"/>
    </font>
    <font>
      <sz val="14"/>
      <name val="Times New Roman"/>
      <family val="1"/>
      <charset val="1"/>
    </font>
    <font>
      <sz val="28"/>
      <name val="Times New Roman"/>
      <family val="1"/>
      <charset val="1"/>
    </font>
    <font>
      <sz val="28"/>
      <name val="Calibri"/>
      <family val="2"/>
      <charset val="1"/>
    </font>
    <font>
      <b/>
      <sz val="28"/>
      <name val="Times New Roman"/>
      <family val="1"/>
      <charset val="1"/>
    </font>
    <font>
      <b/>
      <u/>
      <sz val="28"/>
      <name val="Times New Roman"/>
      <family val="1"/>
      <charset val="1"/>
    </font>
    <font>
      <i/>
      <sz val="28"/>
      <name val="Times New Roman"/>
      <family val="1"/>
      <charset val="1"/>
    </font>
    <font>
      <b/>
      <i/>
      <sz val="28"/>
      <name val="Times New Roman"/>
      <family val="1"/>
      <charset val="1"/>
    </font>
    <font>
      <b/>
      <sz val="9"/>
      <color rgb="FF000000"/>
      <name val="Calibri"/>
      <family val="2"/>
      <charset val="1"/>
    </font>
    <font>
      <sz val="9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color rgb="FF000000"/>
      <name val="Times New Roman"/>
      <family val="1"/>
      <charset val="1"/>
    </font>
    <font>
      <sz val="32"/>
      <color rgb="FF000000"/>
      <name val="Calibri"/>
      <family val="2"/>
      <charset val="1"/>
    </font>
    <font>
      <b/>
      <sz val="32"/>
      <color rgb="FF000000"/>
      <name val="Times New Roman"/>
      <family val="1"/>
      <charset val="1"/>
    </font>
    <font>
      <b/>
      <u/>
      <sz val="32"/>
      <color rgb="FF000000"/>
      <name val="Times New Roman"/>
      <family val="1"/>
      <charset val="1"/>
    </font>
    <font>
      <b/>
      <sz val="28"/>
      <color rgb="FF000000"/>
      <name val="Times New Roman"/>
      <family val="1"/>
      <charset val="1"/>
    </font>
    <font>
      <b/>
      <sz val="28"/>
      <color rgb="FF00000A"/>
      <name val="Times New Roman"/>
      <family val="1"/>
      <charset val="1"/>
    </font>
    <font>
      <sz val="32"/>
      <name val="Times New Roman"/>
      <family val="1"/>
      <charset val="1"/>
    </font>
    <font>
      <b/>
      <sz val="32"/>
      <name val="Times New Roman"/>
      <family val="1"/>
      <charset val="1"/>
    </font>
    <font>
      <i/>
      <sz val="32"/>
      <color rgb="FF000000"/>
      <name val="Times New Roman"/>
      <family val="1"/>
      <charset val="1"/>
    </font>
    <font>
      <i/>
      <sz val="14"/>
      <color rgb="FF000000"/>
      <name val="Times New Roman"/>
      <family val="1"/>
      <charset val="1"/>
    </font>
    <font>
      <sz val="16"/>
      <color rgb="FF000000"/>
      <name val="Times New Roman"/>
      <family val="1"/>
      <charset val="1"/>
    </font>
    <font>
      <i/>
      <sz val="16"/>
      <color rgb="FF000000"/>
      <name val="Times New Roman"/>
      <family val="1"/>
      <charset val="1"/>
    </font>
    <font>
      <i/>
      <sz val="16"/>
      <color rgb="FFFF0000"/>
      <name val="Times New Roman"/>
      <family val="1"/>
      <charset val="1"/>
    </font>
    <font>
      <b/>
      <i/>
      <sz val="16"/>
      <color rgb="FF000000"/>
      <name val="Times New Roman"/>
      <family val="1"/>
      <charset val="1"/>
    </font>
    <font>
      <sz val="10"/>
      <color rgb="FF000000"/>
      <name val="Cambria"/>
      <family val="1"/>
      <charset val="1"/>
    </font>
    <font>
      <i/>
      <sz val="10"/>
      <color rgb="FF000000"/>
      <name val="Cambria"/>
      <family val="1"/>
      <charset val="1"/>
    </font>
    <font>
      <b/>
      <sz val="22"/>
      <color rgb="FF000000"/>
      <name val="Cambria"/>
      <family val="1"/>
      <charset val="1"/>
    </font>
    <font>
      <b/>
      <sz val="10"/>
      <color rgb="FF000000"/>
      <name val="Cambria"/>
      <family val="1"/>
      <charset val="1"/>
    </font>
    <font>
      <sz val="10"/>
      <color rgb="FFFF0000"/>
      <name val="Cambria"/>
      <family val="1"/>
      <charset val="1"/>
    </font>
    <font>
      <i/>
      <sz val="10"/>
      <color rgb="FFFF0000"/>
      <name val="Cambria"/>
      <family val="1"/>
      <charset val="1"/>
    </font>
    <font>
      <b/>
      <i/>
      <sz val="10"/>
      <color rgb="FF000000"/>
      <name val="Cambria"/>
      <family val="1"/>
      <charset val="1"/>
    </font>
    <font>
      <b/>
      <i/>
      <sz val="10"/>
      <color rgb="FFFF0000"/>
      <name val="Cambria"/>
      <family val="1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6699FF"/>
        <bgColor rgb="FF969696"/>
      </patternFill>
    </fill>
    <fill>
      <patternFill patternType="solid">
        <fgColor rgb="FFFFC000"/>
        <bgColor rgb="FFFF9900"/>
      </patternFill>
    </fill>
    <fill>
      <patternFill patternType="solid">
        <fgColor rgb="FFFFFFFF"/>
        <bgColor rgb="FFFFFFCC"/>
      </patternFill>
    </fill>
    <fill>
      <patternFill patternType="solid">
        <fgColor rgb="FFDAE3F3"/>
        <bgColor rgb="FFCCFFFF"/>
      </patternFill>
    </fill>
    <fill>
      <patternFill patternType="solid">
        <fgColor rgb="FFFFFF00"/>
        <bgColor rgb="FFFFFF00"/>
      </patternFill>
    </fill>
  </fills>
  <borders count="2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</borders>
  <cellStyleXfs count="4">
    <xf numFmtId="0" fontId="0" fillId="0" borderId="0"/>
    <xf numFmtId="166" fontId="49" fillId="0" borderId="0" applyBorder="0" applyProtection="0"/>
    <xf numFmtId="9" fontId="49" fillId="0" borderId="0"/>
    <xf numFmtId="164" fontId="49" fillId="0" borderId="0"/>
  </cellStyleXfs>
  <cellXfs count="691">
    <xf numFmtId="0" fontId="0" fillId="0" borderId="0" xfId="0"/>
    <xf numFmtId="49" fontId="1" fillId="0" borderId="0" xfId="0" applyNumberFormat="1" applyFont="1" applyBorder="1" applyAlignment="1" applyProtection="1">
      <alignment horizontal="center"/>
      <protection hidden="1"/>
    </xf>
    <xf numFmtId="0" fontId="1" fillId="0" borderId="0" xfId="0" applyFont="1" applyAlignment="1" applyProtection="1">
      <protection hidden="1"/>
    </xf>
    <xf numFmtId="0" fontId="1" fillId="0" borderId="0" xfId="0" applyFont="1" applyProtection="1">
      <protection hidden="1"/>
    </xf>
    <xf numFmtId="0" fontId="1" fillId="0" borderId="0" xfId="0" applyFont="1"/>
    <xf numFmtId="49" fontId="1" fillId="0" borderId="0" xfId="0" applyNumberFormat="1" applyFont="1" applyBorder="1" applyAlignment="1" applyProtection="1">
      <alignment horizontal="left"/>
      <protection hidden="1"/>
    </xf>
    <xf numFmtId="0" fontId="1" fillId="0" borderId="0" xfId="0" applyFont="1" applyBorder="1" applyAlignment="1" applyProtection="1">
      <alignment horizontal="right"/>
      <protection hidden="1"/>
    </xf>
    <xf numFmtId="0" fontId="1" fillId="0" borderId="0" xfId="0" applyFont="1" applyBorder="1" applyAlignment="1" applyProtection="1">
      <protection hidden="1"/>
    </xf>
    <xf numFmtId="49" fontId="4" fillId="0" borderId="0" xfId="0" applyNumberFormat="1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" vertical="center" wrapText="1"/>
      <protection hidden="1"/>
    </xf>
    <xf numFmtId="0" fontId="1" fillId="0" borderId="0" xfId="0" applyFont="1" applyBorder="1" applyAlignment="1" applyProtection="1">
      <alignment horizontal="center" vertical="center" wrapText="1"/>
      <protection hidden="1"/>
    </xf>
    <xf numFmtId="49" fontId="4" fillId="0" borderId="0" xfId="0" applyNumberFormat="1" applyFont="1" applyBorder="1" applyAlignment="1" applyProtection="1">
      <alignment vertical="center" wrapText="1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0" borderId="2" xfId="0" applyFont="1" applyBorder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wrapText="1"/>
      <protection hidden="1"/>
    </xf>
    <xf numFmtId="49" fontId="4" fillId="0" borderId="0" xfId="0" applyNumberFormat="1" applyFont="1" applyBorder="1" applyAlignment="1" applyProtection="1">
      <alignment horizontal="center" vertical="center" wrapText="1"/>
      <protection hidden="1"/>
    </xf>
    <xf numFmtId="3" fontId="1" fillId="0" borderId="1" xfId="0" applyNumberFormat="1" applyFont="1" applyBorder="1" applyAlignment="1" applyProtection="1">
      <alignment horizontal="center" vertical="center"/>
      <protection hidden="1"/>
    </xf>
    <xf numFmtId="3" fontId="1" fillId="0" borderId="4" xfId="0" applyNumberFormat="1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1" fillId="0" borderId="0" xfId="0" applyFont="1" applyAlignment="1">
      <alignment vertical="center"/>
    </xf>
    <xf numFmtId="3" fontId="1" fillId="0" borderId="5" xfId="0" applyNumberFormat="1" applyFont="1" applyBorder="1" applyAlignment="1" applyProtection="1">
      <alignment horizontal="center" vertical="center"/>
      <protection hidden="1"/>
    </xf>
    <xf numFmtId="49" fontId="4" fillId="0" borderId="0" xfId="0" applyNumberFormat="1" applyFont="1" applyBorder="1" applyAlignment="1" applyProtection="1">
      <alignment horizontal="center" wrapText="1"/>
      <protection hidden="1"/>
    </xf>
    <xf numFmtId="0" fontId="1" fillId="4" borderId="0" xfId="0" applyFont="1" applyFill="1" applyBorder="1" applyAlignment="1" applyProtection="1">
      <alignment horizontal="left"/>
      <protection hidden="1"/>
    </xf>
    <xf numFmtId="3" fontId="5" fillId="0" borderId="0" xfId="0" applyNumberFormat="1" applyFont="1" applyBorder="1" applyAlignment="1" applyProtection="1">
      <alignment horizontal="center"/>
      <protection hidden="1"/>
    </xf>
    <xf numFmtId="3" fontId="1" fillId="0" borderId="0" xfId="0" applyNumberFormat="1" applyFont="1" applyBorder="1" applyAlignment="1" applyProtection="1">
      <alignment horizontal="center"/>
      <protection hidden="1"/>
    </xf>
    <xf numFmtId="0" fontId="4" fillId="0" borderId="7" xfId="0" applyFont="1" applyBorder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4" fillId="0" borderId="6" xfId="0" applyFont="1" applyBorder="1" applyAlignment="1" applyProtection="1">
      <alignment horizontal="center" vertical="center" wrapText="1"/>
      <protection hidden="1"/>
    </xf>
    <xf numFmtId="165" fontId="4" fillId="0" borderId="6" xfId="3" applyNumberFormat="1" applyFont="1" applyBorder="1" applyAlignment="1" applyProtection="1">
      <alignment horizontal="center" vertical="center" wrapText="1"/>
      <protection hidden="1"/>
    </xf>
    <xf numFmtId="3" fontId="1" fillId="0" borderId="7" xfId="0" applyNumberFormat="1" applyFont="1" applyBorder="1" applyAlignment="1" applyProtection="1">
      <alignment horizontal="center" vertical="center"/>
      <protection hidden="1"/>
    </xf>
    <xf numFmtId="49" fontId="4" fillId="0" borderId="0" xfId="3" applyNumberFormat="1" applyFont="1" applyBorder="1" applyAlignment="1" applyProtection="1">
      <alignment horizontal="center" vertical="center" wrapText="1"/>
      <protection hidden="1"/>
    </xf>
    <xf numFmtId="49" fontId="4" fillId="0" borderId="0" xfId="3" applyNumberFormat="1" applyFont="1" applyBorder="1" applyAlignment="1" applyProtection="1">
      <alignment horizontal="center" wrapText="1"/>
      <protection hidden="1"/>
    </xf>
    <xf numFmtId="0" fontId="1" fillId="4" borderId="0" xfId="3" applyNumberFormat="1" applyFont="1" applyFill="1" applyBorder="1" applyAlignment="1" applyProtection="1">
      <alignment horizontal="left"/>
      <protection hidden="1"/>
    </xf>
    <xf numFmtId="165" fontId="4" fillId="0" borderId="1" xfId="3" applyNumberFormat="1" applyFont="1" applyBorder="1" applyAlignment="1" applyProtection="1">
      <alignment horizontal="center" vertical="center" wrapText="1"/>
      <protection hidden="1"/>
    </xf>
    <xf numFmtId="3" fontId="1" fillId="0" borderId="3" xfId="0" applyNumberFormat="1" applyFont="1" applyBorder="1" applyAlignment="1" applyProtection="1">
      <alignment horizontal="center" vertical="center"/>
      <protection hidden="1"/>
    </xf>
    <xf numFmtId="165" fontId="4" fillId="0" borderId="6" xfId="0" applyNumberFormat="1" applyFont="1" applyBorder="1" applyAlignment="1" applyProtection="1">
      <alignment horizontal="center" vertical="center" wrapText="1"/>
      <protection hidden="1"/>
    </xf>
    <xf numFmtId="3" fontId="1" fillId="0" borderId="2" xfId="0" applyNumberFormat="1" applyFont="1" applyBorder="1" applyAlignment="1" applyProtection="1">
      <alignment horizontal="center" vertical="center"/>
      <protection hidden="1"/>
    </xf>
    <xf numFmtId="3" fontId="1" fillId="4" borderId="3" xfId="0" applyNumberFormat="1" applyFont="1" applyFill="1" applyBorder="1" applyAlignment="1" applyProtection="1">
      <alignment horizontal="center" vertical="center"/>
      <protection hidden="1"/>
    </xf>
    <xf numFmtId="3" fontId="1" fillId="0" borderId="3" xfId="0" applyNumberFormat="1" applyFont="1" applyBorder="1" applyAlignment="1" applyProtection="1">
      <alignment horizontal="center" vertical="center" wrapText="1"/>
      <protection hidden="1"/>
    </xf>
    <xf numFmtId="3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4" borderId="0" xfId="0" applyFont="1" applyFill="1" applyBorder="1" applyAlignment="1" applyProtection="1">
      <alignment horizontal="center" wrapText="1"/>
      <protection hidden="1"/>
    </xf>
    <xf numFmtId="3" fontId="1" fillId="4" borderId="0" xfId="0" applyNumberFormat="1" applyFont="1" applyFill="1" applyBorder="1" applyAlignment="1" applyProtection="1">
      <alignment horizontal="center"/>
      <protection hidden="1"/>
    </xf>
    <xf numFmtId="3" fontId="1" fillId="0" borderId="10" xfId="0" applyNumberFormat="1" applyFont="1" applyBorder="1" applyAlignment="1">
      <alignment horizontal="center" vertical="center" wrapText="1"/>
    </xf>
    <xf numFmtId="49" fontId="4" fillId="0" borderId="0" xfId="0" applyNumberFormat="1" applyFont="1" applyBorder="1" applyAlignment="1">
      <alignment horizontal="center" wrapText="1"/>
    </xf>
    <xf numFmtId="49" fontId="4" fillId="0" borderId="0" xfId="0" applyNumberFormat="1" applyFont="1" applyBorder="1" applyAlignment="1">
      <alignment horizontal="center" vertical="center"/>
    </xf>
    <xf numFmtId="0" fontId="1" fillId="0" borderId="13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 wrapText="1"/>
    </xf>
    <xf numFmtId="3" fontId="1" fillId="0" borderId="0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49" fontId="6" fillId="3" borderId="2" xfId="0" applyNumberFormat="1" applyFont="1" applyFill="1" applyBorder="1" applyAlignment="1" applyProtection="1">
      <alignment horizontal="left"/>
      <protection hidden="1"/>
    </xf>
    <xf numFmtId="3" fontId="1" fillId="3" borderId="5" xfId="0" applyNumberFormat="1" applyFont="1" applyFill="1" applyBorder="1" applyAlignment="1" applyProtection="1">
      <alignment horizontal="center"/>
      <protection hidden="1"/>
    </xf>
    <xf numFmtId="3" fontId="1" fillId="3" borderId="5" xfId="0" applyNumberFormat="1" applyFont="1" applyFill="1" applyBorder="1" applyAlignment="1" applyProtection="1">
      <alignment horizontal="right"/>
      <protection hidden="1"/>
    </xf>
    <xf numFmtId="3" fontId="1" fillId="3" borderId="7" xfId="0" applyNumberFormat="1" applyFont="1" applyFill="1" applyBorder="1" applyAlignment="1" applyProtection="1">
      <alignment horizontal="right"/>
      <protection hidden="1"/>
    </xf>
    <xf numFmtId="0" fontId="7" fillId="0" borderId="1" xfId="0" applyFont="1" applyBorder="1" applyAlignment="1">
      <alignment horizontal="center" wrapText="1"/>
    </xf>
    <xf numFmtId="0" fontId="7" fillId="0" borderId="1" xfId="0" applyFont="1" applyBorder="1" applyAlignment="1">
      <alignment horizontal="center"/>
    </xf>
    <xf numFmtId="166" fontId="0" fillId="0" borderId="0" xfId="1" applyFont="1" applyBorder="1" applyAlignment="1" applyProtection="1"/>
    <xf numFmtId="0" fontId="0" fillId="0" borderId="1" xfId="0" applyBorder="1" applyAlignment="1">
      <alignment horizontal="center"/>
    </xf>
    <xf numFmtId="0" fontId="0" fillId="0" borderId="1" xfId="0" applyFont="1" applyBorder="1"/>
    <xf numFmtId="0" fontId="0" fillId="0" borderId="1" xfId="0" applyFont="1" applyBorder="1" applyAlignment="1">
      <alignment horizontal="center"/>
    </xf>
    <xf numFmtId="1" fontId="0" fillId="0" borderId="0" xfId="0" applyNumberFormat="1"/>
    <xf numFmtId="167" fontId="0" fillId="0" borderId="0" xfId="1" applyNumberFormat="1" applyFont="1" applyBorder="1" applyAlignment="1" applyProtection="1"/>
    <xf numFmtId="0" fontId="0" fillId="0" borderId="14" xfId="0" applyBorder="1"/>
    <xf numFmtId="0" fontId="7" fillId="0" borderId="14" xfId="0" applyFont="1" applyBorder="1" applyAlignment="1">
      <alignment horizontal="center"/>
    </xf>
    <xf numFmtId="0" fontId="0" fillId="0" borderId="1" xfId="0" applyFont="1" applyBorder="1" applyAlignment="1">
      <alignment wrapText="1"/>
    </xf>
    <xf numFmtId="0" fontId="0" fillId="0" borderId="14" xfId="0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8" fillId="0" borderId="0" xfId="0" applyFont="1" applyAlignment="1">
      <alignment vertical="center"/>
    </xf>
    <xf numFmtId="0" fontId="8" fillId="0" borderId="0" xfId="0" applyFont="1"/>
    <xf numFmtId="0" fontId="9" fillId="0" borderId="0" xfId="0" applyFont="1" applyBorder="1" applyAlignment="1" applyProtection="1">
      <alignment horizontal="right" vertical="center" wrapText="1"/>
      <protection hidden="1"/>
    </xf>
    <xf numFmtId="0" fontId="10" fillId="0" borderId="0" xfId="0" applyFont="1" applyBorder="1" applyAlignment="1" applyProtection="1">
      <protection hidden="1"/>
    </xf>
    <xf numFmtId="0" fontId="10" fillId="0" borderId="0" xfId="0" applyFont="1" applyBorder="1" applyAlignment="1" applyProtection="1">
      <alignment horizontal="right" vertical="center" wrapText="1"/>
      <protection hidden="1"/>
    </xf>
    <xf numFmtId="0" fontId="11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/>
    </xf>
    <xf numFmtId="0" fontId="13" fillId="0" borderId="0" xfId="0" applyFont="1" applyAlignment="1">
      <alignment horizontal="justify" vertical="center" wrapText="1"/>
    </xf>
    <xf numFmtId="0" fontId="13" fillId="0" borderId="0" xfId="0" applyFont="1" applyAlignment="1">
      <alignment horizontal="justify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indent="15"/>
    </xf>
    <xf numFmtId="0" fontId="15" fillId="0" borderId="0" xfId="0" applyFont="1" applyAlignment="1">
      <alignment horizontal="justify" vertical="center" wrapText="1"/>
    </xf>
    <xf numFmtId="0" fontId="12" fillId="0" borderId="0" xfId="0" applyFont="1" applyAlignment="1">
      <alignment vertical="center"/>
    </xf>
    <xf numFmtId="0" fontId="16" fillId="0" borderId="0" xfId="0" applyFont="1" applyAlignment="1">
      <alignment horizontal="justify" vertical="center" wrapText="1"/>
    </xf>
    <xf numFmtId="0" fontId="16" fillId="0" borderId="0" xfId="0" applyFont="1" applyAlignment="1">
      <alignment horizontal="justify" vertical="center"/>
    </xf>
    <xf numFmtId="0" fontId="12" fillId="0" borderId="0" xfId="0" applyFont="1" applyAlignment="1">
      <alignment horizontal="left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16" fontId="10" fillId="0" borderId="11" xfId="0" applyNumberFormat="1" applyFont="1" applyBorder="1" applyAlignment="1">
      <alignment horizontal="center" vertical="center" wrapText="1"/>
    </xf>
    <xf numFmtId="9" fontId="10" fillId="0" borderId="11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49" fontId="17" fillId="0" borderId="0" xfId="0" applyNumberFormat="1" applyFont="1" applyBorder="1" applyAlignment="1" applyProtection="1">
      <alignment horizontal="center"/>
      <protection hidden="1"/>
    </xf>
    <xf numFmtId="0" fontId="17" fillId="0" borderId="0" xfId="0" applyFont="1" applyAlignment="1" applyProtection="1">
      <alignment wrapText="1"/>
      <protection hidden="1"/>
    </xf>
    <xf numFmtId="0" fontId="17" fillId="0" borderId="0" xfId="0" applyFont="1" applyProtection="1">
      <protection hidden="1"/>
    </xf>
    <xf numFmtId="0" fontId="17" fillId="0" borderId="0" xfId="0" applyFont="1" applyAlignment="1" applyProtection="1">
      <protection hidden="1"/>
    </xf>
    <xf numFmtId="0" fontId="17" fillId="0" borderId="0" xfId="0" applyFont="1"/>
    <xf numFmtId="0" fontId="18" fillId="0" borderId="0" xfId="0" applyFont="1"/>
    <xf numFmtId="49" fontId="17" fillId="0" borderId="0" xfId="0" applyNumberFormat="1" applyFont="1" applyBorder="1" applyAlignment="1" applyProtection="1">
      <alignment horizontal="left"/>
      <protection hidden="1"/>
    </xf>
    <xf numFmtId="0" fontId="17" fillId="0" borderId="0" xfId="0" applyFont="1" applyBorder="1" applyAlignment="1" applyProtection="1">
      <alignment horizontal="right" wrapText="1"/>
      <protection hidden="1"/>
    </xf>
    <xf numFmtId="0" fontId="17" fillId="0" borderId="0" xfId="0" applyFont="1" applyBorder="1" applyAlignment="1" applyProtection="1">
      <alignment horizontal="right"/>
      <protection hidden="1"/>
    </xf>
    <xf numFmtId="49" fontId="19" fillId="0" borderId="0" xfId="0" applyNumberFormat="1" applyFont="1" applyBorder="1" applyAlignment="1" applyProtection="1">
      <alignment horizontal="center" vertical="center"/>
      <protection hidden="1"/>
    </xf>
    <xf numFmtId="0" fontId="19" fillId="0" borderId="0" xfId="0" applyFont="1" applyBorder="1" applyAlignment="1" applyProtection="1">
      <protection hidden="1"/>
    </xf>
    <xf numFmtId="0" fontId="17" fillId="0" borderId="0" xfId="0" applyFont="1" applyBorder="1" applyAlignment="1" applyProtection="1">
      <alignment horizontal="center" vertical="center"/>
      <protection hidden="1"/>
    </xf>
    <xf numFmtId="49" fontId="19" fillId="0" borderId="0" xfId="0" applyNumberFormat="1" applyFont="1" applyBorder="1" applyAlignment="1" applyProtection="1">
      <alignment vertical="center" wrapText="1"/>
      <protection hidden="1"/>
    </xf>
    <xf numFmtId="0" fontId="19" fillId="0" borderId="1" xfId="0" applyFont="1" applyBorder="1" applyAlignment="1" applyProtection="1">
      <alignment horizontal="center" vertical="center" wrapText="1"/>
      <protection hidden="1"/>
    </xf>
    <xf numFmtId="0" fontId="19" fillId="0" borderId="2" xfId="0" applyFont="1" applyBorder="1" applyAlignment="1" applyProtection="1">
      <alignment horizontal="center" vertical="center" wrapText="1"/>
      <protection hidden="1"/>
    </xf>
    <xf numFmtId="49" fontId="19" fillId="4" borderId="0" xfId="0" applyNumberFormat="1" applyFont="1" applyFill="1" applyBorder="1" applyAlignment="1" applyProtection="1">
      <alignment horizontal="center" vertical="center" wrapText="1"/>
      <protection hidden="1"/>
    </xf>
    <xf numFmtId="0" fontId="19" fillId="4" borderId="3" xfId="0" applyFont="1" applyFill="1" applyBorder="1" applyAlignment="1" applyProtection="1">
      <alignment horizontal="left" vertical="center" wrapText="1"/>
      <protection hidden="1"/>
    </xf>
    <xf numFmtId="3" fontId="17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4" borderId="0" xfId="0" applyFont="1" applyFill="1" applyAlignment="1" applyProtection="1">
      <alignment vertical="center"/>
      <protection hidden="1"/>
    </xf>
    <xf numFmtId="0" fontId="17" fillId="4" borderId="0" xfId="0" applyFont="1" applyFill="1" applyAlignment="1">
      <alignment vertical="center"/>
    </xf>
    <xf numFmtId="0" fontId="18" fillId="4" borderId="0" xfId="0" applyFont="1" applyFill="1"/>
    <xf numFmtId="0" fontId="17" fillId="4" borderId="1" xfId="0" applyFont="1" applyFill="1" applyBorder="1" applyAlignment="1" applyProtection="1">
      <alignment horizontal="left" vertical="center" wrapText="1"/>
      <protection hidden="1"/>
    </xf>
    <xf numFmtId="49" fontId="19" fillId="4" borderId="0" xfId="0" applyNumberFormat="1" applyFont="1" applyFill="1" applyBorder="1" applyAlignment="1" applyProtection="1">
      <alignment vertical="center" wrapText="1"/>
      <protection hidden="1"/>
    </xf>
    <xf numFmtId="0" fontId="19" fillId="4" borderId="1" xfId="0" applyFont="1" applyFill="1" applyBorder="1" applyAlignment="1" applyProtection="1">
      <alignment horizontal="center" vertical="center" wrapText="1"/>
      <protection hidden="1"/>
    </xf>
    <xf numFmtId="0" fontId="19" fillId="4" borderId="16" xfId="0" applyFont="1" applyFill="1" applyBorder="1" applyAlignment="1" applyProtection="1">
      <alignment horizontal="center" vertical="center" wrapText="1"/>
      <protection hidden="1"/>
    </xf>
    <xf numFmtId="0" fontId="17" fillId="4" borderId="0" xfId="0" applyFont="1" applyFill="1" applyAlignment="1" applyProtection="1">
      <alignment wrapText="1"/>
      <protection hidden="1"/>
    </xf>
    <xf numFmtId="0" fontId="17" fillId="4" borderId="3" xfId="0" applyFont="1" applyFill="1" applyBorder="1" applyAlignment="1" applyProtection="1">
      <alignment horizontal="left" vertical="center" wrapText="1"/>
      <protection hidden="1"/>
    </xf>
    <xf numFmtId="3" fontId="17" fillId="4" borderId="8" xfId="0" applyNumberFormat="1" applyFont="1" applyFill="1" applyBorder="1" applyAlignment="1" applyProtection="1">
      <alignment horizontal="center" vertical="center"/>
      <protection hidden="1"/>
    </xf>
    <xf numFmtId="3" fontId="17" fillId="4" borderId="12" xfId="0" applyNumberFormat="1" applyFont="1" applyFill="1" applyBorder="1" applyAlignment="1" applyProtection="1">
      <alignment horizontal="center" vertical="center"/>
      <protection hidden="1"/>
    </xf>
    <xf numFmtId="0" fontId="19" fillId="4" borderId="1" xfId="0" applyFont="1" applyFill="1" applyBorder="1" applyAlignment="1" applyProtection="1">
      <alignment horizontal="left" vertical="center" wrapText="1"/>
      <protection hidden="1"/>
    </xf>
    <xf numFmtId="49" fontId="19" fillId="0" borderId="0" xfId="0" applyNumberFormat="1" applyFont="1" applyBorder="1" applyAlignment="1" applyProtection="1">
      <alignment horizontal="center" vertical="center" wrapText="1"/>
      <protection hidden="1"/>
    </xf>
    <xf numFmtId="3" fontId="17" fillId="0" borderId="1" xfId="0" applyNumberFormat="1" applyFont="1" applyBorder="1" applyAlignment="1" applyProtection="1">
      <alignment horizontal="center" vertical="center" wrapText="1"/>
      <protection hidden="1"/>
    </xf>
    <xf numFmtId="3" fontId="17" fillId="0" borderId="5" xfId="0" applyNumberFormat="1" applyFont="1" applyBorder="1" applyAlignment="1" applyProtection="1">
      <alignment horizontal="center" vertical="center" wrapText="1"/>
      <protection hidden="1"/>
    </xf>
    <xf numFmtId="3" fontId="17" fillId="0" borderId="9" xfId="0" applyNumberFormat="1" applyFont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vertical="center"/>
      <protection hidden="1"/>
    </xf>
    <xf numFmtId="0" fontId="17" fillId="0" borderId="0" xfId="0" applyFont="1" applyAlignment="1">
      <alignment vertical="center"/>
    </xf>
    <xf numFmtId="0" fontId="18" fillId="0" borderId="1" xfId="0" applyFont="1" applyBorder="1" applyAlignment="1">
      <alignment wrapText="1"/>
    </xf>
    <xf numFmtId="0" fontId="18" fillId="0" borderId="0" xfId="0" applyFont="1" applyBorder="1" applyAlignment="1">
      <alignment wrapText="1"/>
    </xf>
    <xf numFmtId="3" fontId="17" fillId="0" borderId="0" xfId="0" applyNumberFormat="1" applyFont="1" applyBorder="1" applyAlignment="1" applyProtection="1">
      <alignment horizontal="center" vertical="top" wrapText="1"/>
      <protection hidden="1"/>
    </xf>
    <xf numFmtId="3" fontId="17" fillId="0" borderId="0" xfId="0" applyNumberFormat="1" applyFont="1" applyBorder="1" applyAlignment="1" applyProtection="1">
      <alignment horizontal="left" vertical="center" wrapText="1"/>
      <protection hidden="1"/>
    </xf>
    <xf numFmtId="49" fontId="19" fillId="0" borderId="0" xfId="0" applyNumberFormat="1" applyFont="1" applyBorder="1" applyAlignment="1" applyProtection="1">
      <alignment horizontal="center" wrapText="1"/>
      <protection hidden="1"/>
    </xf>
    <xf numFmtId="0" fontId="18" fillId="0" borderId="4" xfId="0" applyFont="1" applyBorder="1"/>
    <xf numFmtId="0" fontId="19" fillId="0" borderId="17" xfId="0" applyFont="1" applyBorder="1" applyAlignment="1" applyProtection="1">
      <alignment horizontal="center" vertical="center" wrapText="1"/>
      <protection hidden="1"/>
    </xf>
    <xf numFmtId="0" fontId="19" fillId="0" borderId="6" xfId="0" applyFont="1" applyBorder="1" applyAlignment="1" applyProtection="1">
      <alignment horizontal="center" vertical="center" wrapText="1"/>
      <protection hidden="1"/>
    </xf>
    <xf numFmtId="165" fontId="19" fillId="0" borderId="6" xfId="3" applyNumberFormat="1" applyFont="1" applyBorder="1" applyAlignment="1" applyProtection="1">
      <alignment horizontal="center" vertical="center" wrapText="1"/>
      <protection hidden="1"/>
    </xf>
    <xf numFmtId="3" fontId="17" fillId="0" borderId="1" xfId="0" applyNumberFormat="1" applyFont="1" applyBorder="1" applyAlignment="1" applyProtection="1">
      <alignment horizontal="center" vertical="center"/>
      <protection hidden="1"/>
    </xf>
    <xf numFmtId="49" fontId="19" fillId="4" borderId="0" xfId="3" applyNumberFormat="1" applyFont="1" applyFill="1" applyBorder="1" applyAlignment="1" applyProtection="1">
      <alignment horizontal="center" vertical="center" wrapText="1"/>
      <protection hidden="1"/>
    </xf>
    <xf numFmtId="165" fontId="19" fillId="4" borderId="1" xfId="3" applyNumberFormat="1" applyFont="1" applyFill="1" applyBorder="1" applyAlignment="1" applyProtection="1">
      <alignment horizontal="center" vertical="center" wrapText="1"/>
      <protection hidden="1"/>
    </xf>
    <xf numFmtId="0" fontId="17" fillId="4" borderId="0" xfId="0" applyFont="1" applyFill="1" applyAlignment="1" applyProtection="1">
      <alignment horizontal="center" vertical="center"/>
      <protection hidden="1"/>
    </xf>
    <xf numFmtId="3" fontId="17" fillId="4" borderId="1" xfId="0" applyNumberFormat="1" applyFont="1" applyFill="1" applyBorder="1" applyAlignment="1" applyProtection="1">
      <alignment horizontal="center" vertical="center" wrapText="1"/>
      <protection hidden="1"/>
    </xf>
    <xf numFmtId="0" fontId="17" fillId="4" borderId="1" xfId="0" applyFont="1" applyFill="1" applyBorder="1" applyAlignment="1" applyProtection="1">
      <alignment horizontal="center" vertical="center" wrapText="1"/>
      <protection hidden="1"/>
    </xf>
    <xf numFmtId="0" fontId="17" fillId="4" borderId="8" xfId="0" applyFont="1" applyFill="1" applyBorder="1" applyAlignment="1" applyProtection="1">
      <alignment horizontal="left" vertical="center" wrapText="1"/>
      <protection hidden="1"/>
    </xf>
    <xf numFmtId="3" fontId="17" fillId="4" borderId="9" xfId="0" applyNumberFormat="1" applyFont="1" applyFill="1" applyBorder="1" applyAlignment="1" applyProtection="1">
      <alignment horizontal="center" vertical="center"/>
      <protection hidden="1"/>
    </xf>
    <xf numFmtId="0" fontId="17" fillId="4" borderId="17" xfId="0" applyFont="1" applyFill="1" applyBorder="1" applyAlignment="1" applyProtection="1">
      <alignment horizontal="left" vertical="center" wrapText="1"/>
      <protection hidden="1"/>
    </xf>
    <xf numFmtId="3" fontId="17" fillId="4" borderId="17" xfId="0" applyNumberFormat="1" applyFont="1" applyFill="1" applyBorder="1" applyAlignment="1" applyProtection="1">
      <alignment horizontal="center" vertical="center"/>
      <protection hidden="1"/>
    </xf>
    <xf numFmtId="0" fontId="19" fillId="4" borderId="2" xfId="0" applyFont="1" applyFill="1" applyBorder="1" applyAlignment="1" applyProtection="1">
      <alignment horizontal="left" vertical="center" wrapText="1"/>
      <protection hidden="1"/>
    </xf>
    <xf numFmtId="0" fontId="17" fillId="4" borderId="2" xfId="0" applyFont="1" applyFill="1" applyBorder="1" applyAlignment="1" applyProtection="1">
      <alignment horizontal="left" vertical="center" wrapText="1"/>
      <protection hidden="1"/>
    </xf>
    <xf numFmtId="49" fontId="19" fillId="0" borderId="0" xfId="3" applyNumberFormat="1" applyFont="1" applyBorder="1" applyAlignment="1" applyProtection="1">
      <alignment horizontal="center" vertical="center" wrapText="1"/>
      <protection hidden="1"/>
    </xf>
    <xf numFmtId="0" fontId="17" fillId="4" borderId="2" xfId="0" applyFont="1" applyFill="1" applyBorder="1" applyAlignment="1" applyProtection="1">
      <alignment vertical="center"/>
      <protection hidden="1"/>
    </xf>
    <xf numFmtId="0" fontId="17" fillId="4" borderId="5" xfId="0" applyFont="1" applyFill="1" applyBorder="1" applyAlignment="1" applyProtection="1">
      <alignment horizontal="center" vertical="center" wrapText="1"/>
      <protection hidden="1"/>
    </xf>
    <xf numFmtId="3" fontId="17" fillId="4" borderId="5" xfId="0" applyNumberFormat="1" applyFont="1" applyFill="1" applyBorder="1" applyAlignment="1" applyProtection="1">
      <alignment horizontal="center" vertical="center"/>
      <protection hidden="1"/>
    </xf>
    <xf numFmtId="3" fontId="17" fillId="4" borderId="7" xfId="0" applyNumberFormat="1" applyFont="1" applyFill="1" applyBorder="1" applyAlignment="1" applyProtection="1">
      <alignment horizontal="center" vertical="center"/>
      <protection hidden="1"/>
    </xf>
    <xf numFmtId="49" fontId="19" fillId="0" borderId="0" xfId="3" applyNumberFormat="1" applyFont="1" applyBorder="1" applyAlignment="1" applyProtection="1">
      <alignment horizontal="center" wrapText="1"/>
      <protection hidden="1"/>
    </xf>
    <xf numFmtId="0" fontId="17" fillId="4" borderId="0" xfId="3" applyNumberFormat="1" applyFont="1" applyFill="1" applyBorder="1" applyAlignment="1" applyProtection="1">
      <alignment horizontal="left" wrapText="1"/>
      <protection hidden="1"/>
    </xf>
    <xf numFmtId="0" fontId="17" fillId="4" borderId="0" xfId="3" applyNumberFormat="1" applyFont="1" applyFill="1" applyBorder="1" applyAlignment="1" applyProtection="1">
      <alignment horizontal="left"/>
      <protection hidden="1"/>
    </xf>
    <xf numFmtId="0" fontId="17" fillId="0" borderId="0" xfId="0" applyFont="1" applyAlignment="1" applyProtection="1">
      <alignment horizontal="center" wrapText="1"/>
      <protection hidden="1"/>
    </xf>
    <xf numFmtId="165" fontId="19" fillId="0" borderId="1" xfId="3" applyNumberFormat="1" applyFont="1" applyBorder="1" applyAlignment="1" applyProtection="1">
      <alignment horizontal="center" vertical="center" wrapText="1"/>
      <protection hidden="1"/>
    </xf>
    <xf numFmtId="3" fontId="17" fillId="4" borderId="2" xfId="0" applyNumberFormat="1" applyFont="1" applyFill="1" applyBorder="1" applyAlignment="1" applyProtection="1">
      <alignment horizontal="center" vertical="center"/>
      <protection hidden="1"/>
    </xf>
    <xf numFmtId="165" fontId="18" fillId="4" borderId="0" xfId="3" applyNumberFormat="1" applyFont="1" applyFill="1" applyBorder="1" applyProtection="1">
      <protection hidden="1"/>
    </xf>
    <xf numFmtId="165" fontId="17" fillId="4" borderId="0" xfId="0" applyNumberFormat="1" applyFont="1" applyFill="1" applyAlignment="1" applyProtection="1">
      <alignment vertical="center"/>
      <protection hidden="1"/>
    </xf>
    <xf numFmtId="3" fontId="17" fillId="4" borderId="3" xfId="0" applyNumberFormat="1" applyFont="1" applyFill="1" applyBorder="1" applyAlignment="1" applyProtection="1">
      <alignment horizontal="center" vertical="center"/>
      <protection hidden="1"/>
    </xf>
    <xf numFmtId="0" fontId="17" fillId="4" borderId="17" xfId="0" applyFont="1" applyFill="1" applyBorder="1" applyAlignment="1" applyProtection="1">
      <alignment vertical="center"/>
      <protection hidden="1"/>
    </xf>
    <xf numFmtId="0" fontId="17" fillId="4" borderId="16" xfId="0" applyFont="1" applyFill="1" applyBorder="1" applyAlignment="1" applyProtection="1">
      <alignment horizontal="center" vertical="center" wrapText="1"/>
      <protection hidden="1"/>
    </xf>
    <xf numFmtId="3" fontId="17" fillId="4" borderId="16" xfId="0" applyNumberFormat="1" applyFont="1" applyFill="1" applyBorder="1" applyAlignment="1" applyProtection="1">
      <alignment horizontal="center" vertical="center"/>
      <protection hidden="1"/>
    </xf>
    <xf numFmtId="0" fontId="17" fillId="0" borderId="5" xfId="0" applyFont="1" applyBorder="1" applyAlignment="1" applyProtection="1">
      <alignment horizontal="center" wrapText="1"/>
      <protection hidden="1"/>
    </xf>
    <xf numFmtId="0" fontId="17" fillId="0" borderId="5" xfId="0" applyFont="1" applyBorder="1" applyAlignment="1" applyProtection="1">
      <alignment horizontal="center"/>
      <protection hidden="1"/>
    </xf>
    <xf numFmtId="165" fontId="19" fillId="0" borderId="12" xfId="0" applyNumberFormat="1" applyFont="1" applyBorder="1" applyAlignment="1" applyProtection="1">
      <alignment horizontal="center" vertical="center" wrapText="1"/>
      <protection hidden="1"/>
    </xf>
    <xf numFmtId="0" fontId="17" fillId="0" borderId="3" xfId="0" applyFont="1" applyBorder="1" applyAlignment="1" applyProtection="1">
      <alignment horizontal="left" vertical="center" wrapText="1"/>
      <protection hidden="1"/>
    </xf>
    <xf numFmtId="0" fontId="17" fillId="0" borderId="3" xfId="0" applyFont="1" applyBorder="1" applyAlignment="1" applyProtection="1">
      <alignment horizontal="center" vertical="center" wrapText="1"/>
      <protection hidden="1"/>
    </xf>
    <xf numFmtId="3" fontId="17" fillId="0" borderId="8" xfId="0" applyNumberFormat="1" applyFont="1" applyBorder="1" applyAlignment="1" applyProtection="1">
      <alignment horizontal="center" vertical="center"/>
      <protection hidden="1"/>
    </xf>
    <xf numFmtId="3" fontId="17" fillId="0" borderId="6" xfId="0" applyNumberFormat="1" applyFont="1" applyBorder="1" applyAlignment="1" applyProtection="1">
      <alignment horizontal="center" vertical="center"/>
      <protection hidden="1"/>
    </xf>
    <xf numFmtId="165" fontId="18" fillId="0" borderId="0" xfId="3" applyNumberFormat="1" applyFont="1" applyBorder="1" applyProtection="1">
      <protection hidden="1"/>
    </xf>
    <xf numFmtId="0" fontId="17" fillId="0" borderId="1" xfId="0" applyFont="1" applyBorder="1" applyAlignment="1" applyProtection="1">
      <alignment vertical="center" wrapText="1"/>
      <protection hidden="1"/>
    </xf>
    <xf numFmtId="0" fontId="17" fillId="0" borderId="1" xfId="0" applyFont="1" applyBorder="1" applyAlignment="1" applyProtection="1">
      <alignment horizontal="center" vertical="center" wrapText="1"/>
      <protection hidden="1"/>
    </xf>
    <xf numFmtId="3" fontId="17" fillId="0" borderId="2" xfId="0" applyNumberFormat="1" applyFont="1" applyBorder="1" applyAlignment="1" applyProtection="1">
      <alignment horizontal="center" vertical="center"/>
      <protection hidden="1"/>
    </xf>
    <xf numFmtId="0" fontId="17" fillId="0" borderId="1" xfId="0" applyFont="1" applyBorder="1" applyAlignment="1" applyProtection="1">
      <alignment horizontal="left" vertical="center" wrapText="1"/>
      <protection hidden="1"/>
    </xf>
    <xf numFmtId="3" fontId="17" fillId="0" borderId="3" xfId="0" applyNumberFormat="1" applyFont="1" applyBorder="1" applyAlignment="1" applyProtection="1">
      <alignment horizontal="center" vertical="center"/>
      <protection hidden="1"/>
    </xf>
    <xf numFmtId="0" fontId="17" fillId="0" borderId="8" xfId="0" applyFont="1" applyBorder="1" applyAlignment="1" applyProtection="1">
      <alignment horizontal="left" vertical="center" wrapText="1"/>
      <protection hidden="1"/>
    </xf>
    <xf numFmtId="0" fontId="17" fillId="0" borderId="16" xfId="0" applyFont="1" applyBorder="1" applyAlignment="1" applyProtection="1">
      <alignment horizontal="center" vertical="center" wrapText="1"/>
      <protection hidden="1"/>
    </xf>
    <xf numFmtId="3" fontId="17" fillId="0" borderId="16" xfId="0" applyNumberFormat="1" applyFont="1" applyBorder="1" applyAlignment="1" applyProtection="1">
      <alignment horizontal="center" vertical="center"/>
      <protection hidden="1"/>
    </xf>
    <xf numFmtId="3" fontId="17" fillId="0" borderId="12" xfId="0" applyNumberFormat="1" applyFont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protection hidden="1"/>
    </xf>
    <xf numFmtId="0" fontId="18" fillId="0" borderId="0" xfId="0" applyFont="1" applyBorder="1"/>
    <xf numFmtId="0" fontId="17" fillId="0" borderId="0" xfId="0" applyFont="1" applyBorder="1" applyAlignment="1" applyProtection="1">
      <alignment horizont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7" fillId="4" borderId="13" xfId="0" applyFont="1" applyFill="1" applyBorder="1" applyAlignment="1">
      <alignment horizontal="left" vertical="center" wrapText="1"/>
    </xf>
    <xf numFmtId="0" fontId="17" fillId="4" borderId="0" xfId="0" applyFont="1" applyFill="1" applyBorder="1" applyAlignment="1">
      <alignment horizontal="left" vertical="center" wrapText="1"/>
    </xf>
    <xf numFmtId="3" fontId="17" fillId="0" borderId="0" xfId="0" applyNumberFormat="1" applyFont="1" applyBorder="1" applyAlignment="1">
      <alignment horizontal="center" vertical="center" wrapText="1"/>
    </xf>
    <xf numFmtId="3" fontId="17" fillId="0" borderId="10" xfId="0" applyNumberFormat="1" applyFont="1" applyBorder="1" applyAlignment="1">
      <alignment horizontal="center" vertical="center" wrapText="1"/>
    </xf>
    <xf numFmtId="0" fontId="17" fillId="0" borderId="13" xfId="0" applyFont="1" applyBorder="1" applyAlignment="1" applyProtection="1">
      <alignment horizontal="center" vertical="center" wrapText="1"/>
      <protection hidden="1"/>
    </xf>
    <xf numFmtId="0" fontId="17" fillId="0" borderId="4" xfId="0" applyFont="1" applyBorder="1" applyAlignment="1">
      <alignment horizontal="center" vertical="center" wrapText="1"/>
    </xf>
    <xf numFmtId="49" fontId="19" fillId="0" borderId="0" xfId="0" applyNumberFormat="1" applyFont="1" applyBorder="1" applyAlignment="1">
      <alignment horizontal="center" vertical="center"/>
    </xf>
    <xf numFmtId="0" fontId="17" fillId="0" borderId="13" xfId="0" applyFont="1" applyBorder="1" applyAlignment="1">
      <alignment horizontal="left" vertical="center" wrapText="1"/>
    </xf>
    <xf numFmtId="0" fontId="17" fillId="0" borderId="0" xfId="0" applyFont="1" applyBorder="1" applyAlignment="1">
      <alignment horizontal="left" vertical="center" wrapText="1"/>
    </xf>
    <xf numFmtId="0" fontId="17" fillId="0" borderId="0" xfId="0" applyFont="1" applyBorder="1" applyAlignment="1" applyProtection="1">
      <alignment wrapText="1"/>
      <protection hidden="1"/>
    </xf>
    <xf numFmtId="49" fontId="22" fillId="3" borderId="8" xfId="0" applyNumberFormat="1" applyFont="1" applyFill="1" applyBorder="1" applyAlignment="1" applyProtection="1">
      <alignment horizontal="left" wrapText="1"/>
      <protection hidden="1"/>
    </xf>
    <xf numFmtId="3" fontId="17" fillId="3" borderId="4" xfId="0" applyNumberFormat="1" applyFont="1" applyFill="1" applyBorder="1" applyAlignment="1" applyProtection="1">
      <alignment horizontal="right"/>
      <protection hidden="1"/>
    </xf>
    <xf numFmtId="3" fontId="17" fillId="3" borderId="5" xfId="0" applyNumberFormat="1" applyFont="1" applyFill="1" applyBorder="1" applyAlignment="1" applyProtection="1">
      <alignment horizontal="right"/>
      <protection hidden="1"/>
    </xf>
    <xf numFmtId="3" fontId="17" fillId="3" borderId="7" xfId="0" applyNumberFormat="1" applyFont="1" applyFill="1" applyBorder="1" applyAlignment="1" applyProtection="1">
      <alignment horizontal="right"/>
      <protection hidden="1"/>
    </xf>
    <xf numFmtId="0" fontId="21" fillId="0" borderId="0" xfId="0" applyFont="1" applyBorder="1" applyAlignment="1" applyProtection="1">
      <alignment wrapText="1"/>
      <protection hidden="1"/>
    </xf>
    <xf numFmtId="49" fontId="17" fillId="0" borderId="0" xfId="0" applyNumberFormat="1" applyFont="1" applyBorder="1" applyAlignment="1" applyProtection="1">
      <alignment horizontal="center" vertical="center"/>
      <protection hidden="1"/>
    </xf>
    <xf numFmtId="49" fontId="17" fillId="0" borderId="0" xfId="0" applyNumberFormat="1" applyFont="1" applyBorder="1" applyAlignment="1" applyProtection="1">
      <alignment horizontal="right"/>
      <protection hidden="1"/>
    </xf>
    <xf numFmtId="0" fontId="17" fillId="4" borderId="0" xfId="0" applyFont="1" applyFill="1" applyBorder="1" applyAlignment="1" applyProtection="1">
      <alignment vertical="center"/>
      <protection hidden="1"/>
    </xf>
    <xf numFmtId="0" fontId="17" fillId="4" borderId="0" xfId="0" applyFont="1" applyFill="1" applyBorder="1" applyAlignment="1" applyProtection="1">
      <alignment horizontal="center" vertical="center" wrapText="1"/>
      <protection hidden="1"/>
    </xf>
    <xf numFmtId="3" fontId="17" fillId="4" borderId="0" xfId="0" applyNumberFormat="1" applyFont="1" applyFill="1" applyBorder="1" applyAlignment="1" applyProtection="1">
      <alignment horizontal="center" vertical="center"/>
      <protection hidden="1"/>
    </xf>
    <xf numFmtId="0" fontId="17" fillId="0" borderId="4" xfId="0" applyFont="1" applyBorder="1" applyAlignment="1" applyProtection="1">
      <alignment horizontal="center" wrapText="1"/>
      <protection hidden="1"/>
    </xf>
    <xf numFmtId="0" fontId="17" fillId="0" borderId="4" xfId="0" applyFont="1" applyBorder="1" applyAlignment="1" applyProtection="1">
      <alignment horizontal="center"/>
      <protection hidden="1"/>
    </xf>
    <xf numFmtId="168" fontId="26" fillId="0" borderId="0" xfId="0" applyNumberFormat="1" applyFont="1" applyAlignment="1" applyProtection="1">
      <alignment wrapText="1"/>
      <protection hidden="1"/>
    </xf>
    <xf numFmtId="168" fontId="26" fillId="0" borderId="0" xfId="0" applyNumberFormat="1" applyFont="1" applyAlignment="1" applyProtection="1">
      <alignment vertical="center" wrapText="1"/>
      <protection hidden="1"/>
    </xf>
    <xf numFmtId="168" fontId="26" fillId="0" borderId="0" xfId="0" applyNumberFormat="1" applyFont="1" applyAlignment="1">
      <alignment wrapText="1"/>
    </xf>
    <xf numFmtId="168" fontId="27" fillId="0" borderId="0" xfId="0" applyNumberFormat="1" applyFont="1" applyAlignment="1">
      <alignment wrapText="1"/>
    </xf>
    <xf numFmtId="168" fontId="28" fillId="0" borderId="0" xfId="0" applyNumberFormat="1" applyFont="1" applyBorder="1" applyAlignment="1" applyProtection="1">
      <alignment horizontal="right" wrapText="1"/>
      <protection hidden="1"/>
    </xf>
    <xf numFmtId="168" fontId="28" fillId="0" borderId="0" xfId="0" applyNumberFormat="1" applyFont="1" applyBorder="1" applyAlignment="1" applyProtection="1">
      <alignment horizontal="right" vertical="center" wrapText="1"/>
      <protection hidden="1"/>
    </xf>
    <xf numFmtId="168" fontId="26" fillId="0" borderId="0" xfId="0" applyNumberFormat="1" applyFont="1" applyBorder="1" applyAlignment="1" applyProtection="1">
      <alignment horizontal="right" wrapText="1"/>
      <protection hidden="1"/>
    </xf>
    <xf numFmtId="168" fontId="26" fillId="0" borderId="0" xfId="0" applyNumberFormat="1" applyFont="1" applyBorder="1" applyAlignment="1" applyProtection="1">
      <alignment horizontal="right" vertical="center" wrapText="1"/>
      <protection hidden="1"/>
    </xf>
    <xf numFmtId="0" fontId="27" fillId="0" borderId="0" xfId="0" applyFont="1"/>
    <xf numFmtId="168" fontId="28" fillId="0" borderId="0" xfId="0" applyNumberFormat="1" applyFont="1" applyBorder="1" applyAlignment="1" applyProtection="1">
      <alignment horizontal="center" vertical="center" wrapText="1"/>
      <protection hidden="1"/>
    </xf>
    <xf numFmtId="168" fontId="26" fillId="0" borderId="0" xfId="0" applyNumberFormat="1" applyFont="1" applyBorder="1" applyAlignment="1" applyProtection="1">
      <alignment wrapText="1"/>
      <protection hidden="1"/>
    </xf>
    <xf numFmtId="0" fontId="0" fillId="0" borderId="0" xfId="0" applyAlignment="1">
      <alignment vertical="center"/>
    </xf>
    <xf numFmtId="168" fontId="26" fillId="0" borderId="0" xfId="0" applyNumberFormat="1" applyFont="1" applyBorder="1" applyAlignment="1" applyProtection="1">
      <alignment horizontal="center" vertical="center" wrapText="1"/>
      <protection hidden="1"/>
    </xf>
    <xf numFmtId="168" fontId="28" fillId="0" borderId="2" xfId="0" applyNumberFormat="1" applyFont="1" applyBorder="1" applyAlignment="1" applyProtection="1">
      <alignment horizontal="center" vertical="center" wrapText="1"/>
      <protection hidden="1"/>
    </xf>
    <xf numFmtId="168" fontId="28" fillId="0" borderId="1" xfId="0" applyNumberFormat="1" applyFont="1" applyBorder="1" applyAlignment="1" applyProtection="1">
      <alignment horizontal="center" vertical="center" wrapText="1"/>
      <protection hidden="1"/>
    </xf>
    <xf numFmtId="168" fontId="28" fillId="0" borderId="20" xfId="0" applyNumberFormat="1" applyFont="1" applyBorder="1" applyAlignment="1" applyProtection="1">
      <alignment horizontal="center" vertical="center" wrapText="1"/>
      <protection hidden="1"/>
    </xf>
    <xf numFmtId="168" fontId="28" fillId="4" borderId="21" xfId="0" applyNumberFormat="1" applyFont="1" applyFill="1" applyBorder="1" applyAlignment="1" applyProtection="1">
      <alignment horizontal="left" vertical="center" wrapText="1"/>
      <protection hidden="1"/>
    </xf>
    <xf numFmtId="168" fontId="26" fillId="0" borderId="1" xfId="0" applyNumberFormat="1" applyFont="1" applyBorder="1" applyAlignment="1" applyProtection="1">
      <alignment horizontal="center" vertical="center" wrapText="1"/>
      <protection hidden="1"/>
    </xf>
    <xf numFmtId="168" fontId="32" fillId="4" borderId="1" xfId="0" applyNumberFormat="1" applyFont="1" applyFill="1" applyBorder="1" applyAlignment="1" applyProtection="1">
      <alignment horizontal="center" vertical="center" wrapText="1"/>
      <protection hidden="1"/>
    </xf>
    <xf numFmtId="168" fontId="26" fillId="0" borderId="0" xfId="0" applyNumberFormat="1" applyFont="1" applyAlignment="1">
      <alignment vertical="center" wrapText="1"/>
    </xf>
    <xf numFmtId="168" fontId="26" fillId="0" borderId="1" xfId="0" applyNumberFormat="1" applyFont="1" applyBorder="1" applyAlignment="1" applyProtection="1">
      <alignment horizontal="center" vertical="center" wrapText="1"/>
      <protection hidden="1"/>
    </xf>
    <xf numFmtId="168" fontId="32" fillId="0" borderId="1" xfId="0" applyNumberFormat="1" applyFont="1" applyBorder="1" applyAlignment="1" applyProtection="1">
      <alignment horizontal="center" vertical="center" wrapText="1"/>
      <protection hidden="1"/>
    </xf>
    <xf numFmtId="168" fontId="32" fillId="0" borderId="20" xfId="0" applyNumberFormat="1" applyFont="1" applyBorder="1" applyAlignment="1" applyProtection="1">
      <alignment horizontal="center" vertical="center" wrapText="1"/>
      <protection hidden="1"/>
    </xf>
    <xf numFmtId="168" fontId="32" fillId="0" borderId="21" xfId="0" applyNumberFormat="1" applyFont="1" applyBorder="1" applyAlignment="1" applyProtection="1">
      <alignment horizontal="left" vertical="center" wrapText="1"/>
      <protection hidden="1"/>
    </xf>
    <xf numFmtId="168" fontId="28" fillId="0" borderId="21" xfId="0" applyNumberFormat="1" applyFont="1" applyBorder="1" applyAlignment="1" applyProtection="1">
      <alignment horizontal="left" vertical="center" wrapText="1"/>
      <protection hidden="1"/>
    </xf>
    <xf numFmtId="168" fontId="33" fillId="0" borderId="1" xfId="0" applyNumberFormat="1" applyFont="1" applyBorder="1" applyAlignment="1" applyProtection="1">
      <alignment horizontal="left" vertical="center" wrapText="1"/>
      <protection hidden="1"/>
    </xf>
    <xf numFmtId="168" fontId="26" fillId="0" borderId="14" xfId="0" applyNumberFormat="1" applyFont="1" applyBorder="1" applyAlignment="1" applyProtection="1">
      <alignment horizontal="center" vertical="center" wrapText="1"/>
      <protection hidden="1"/>
    </xf>
    <xf numFmtId="168" fontId="26" fillId="0" borderId="6" xfId="0" applyNumberFormat="1" applyFont="1" applyBorder="1" applyAlignment="1" applyProtection="1">
      <alignment horizontal="center" vertical="center" wrapText="1"/>
      <protection hidden="1"/>
    </xf>
    <xf numFmtId="168" fontId="26" fillId="4" borderId="0" xfId="0" applyNumberFormat="1" applyFont="1" applyFill="1" applyBorder="1" applyAlignment="1" applyProtection="1">
      <alignment horizontal="left" wrapText="1"/>
      <protection hidden="1"/>
    </xf>
    <xf numFmtId="168" fontId="34" fillId="0" borderId="0" xfId="0" applyNumberFormat="1" applyFont="1" applyBorder="1" applyAlignment="1" applyProtection="1">
      <alignment horizontal="center" vertical="center" wrapText="1"/>
      <protection hidden="1"/>
    </xf>
    <xf numFmtId="168" fontId="34" fillId="0" borderId="0" xfId="0" applyNumberFormat="1" applyFont="1" applyBorder="1" applyAlignment="1" applyProtection="1">
      <alignment horizontal="center" wrapText="1"/>
      <protection hidden="1"/>
    </xf>
    <xf numFmtId="168" fontId="26" fillId="0" borderId="0" xfId="0" applyNumberFormat="1" applyFont="1" applyBorder="1" applyAlignment="1" applyProtection="1">
      <alignment horizontal="center" wrapText="1"/>
      <protection hidden="1"/>
    </xf>
    <xf numFmtId="168" fontId="28" fillId="0" borderId="14" xfId="0" applyNumberFormat="1" applyFont="1" applyBorder="1" applyAlignment="1" applyProtection="1">
      <alignment horizontal="center" vertical="center" wrapText="1"/>
      <protection hidden="1"/>
    </xf>
    <xf numFmtId="168" fontId="26" fillId="0" borderId="19" xfId="0" applyNumberFormat="1" applyFont="1" applyBorder="1" applyAlignment="1" applyProtection="1">
      <alignment horizontal="left" vertical="center" wrapText="1"/>
      <protection hidden="1"/>
    </xf>
    <xf numFmtId="168" fontId="33" fillId="0" borderId="19" xfId="0" applyNumberFormat="1" applyFont="1" applyBorder="1" applyAlignment="1" applyProtection="1">
      <alignment horizontal="left" vertical="center" wrapText="1"/>
      <protection hidden="1"/>
    </xf>
    <xf numFmtId="168" fontId="26" fillId="0" borderId="2" xfId="0" applyNumberFormat="1" applyFont="1" applyBorder="1" applyAlignment="1" applyProtection="1">
      <alignment horizontal="center" vertical="center" wrapText="1"/>
      <protection hidden="1"/>
    </xf>
    <xf numFmtId="168" fontId="26" fillId="0" borderId="2" xfId="0" applyNumberFormat="1" applyFont="1" applyBorder="1" applyAlignment="1" applyProtection="1">
      <alignment horizontal="center" vertical="center" wrapText="1"/>
      <protection hidden="1"/>
    </xf>
    <xf numFmtId="168" fontId="33" fillId="0" borderId="14" xfId="0" applyNumberFormat="1" applyFont="1" applyBorder="1" applyAlignment="1" applyProtection="1">
      <alignment horizontal="left" vertical="center" wrapText="1"/>
      <protection hidden="1"/>
    </xf>
    <xf numFmtId="168" fontId="33" fillId="4" borderId="1" xfId="0" applyNumberFormat="1" applyFont="1" applyFill="1" applyBorder="1" applyAlignment="1" applyProtection="1">
      <alignment horizontal="left" vertical="center" wrapText="1"/>
      <protection hidden="1"/>
    </xf>
    <xf numFmtId="168" fontId="32" fillId="4" borderId="1" xfId="0" applyNumberFormat="1" applyFont="1" applyFill="1" applyBorder="1" applyAlignment="1" applyProtection="1">
      <alignment horizontal="left" vertical="center" wrapText="1"/>
      <protection hidden="1"/>
    </xf>
    <xf numFmtId="168" fontId="26" fillId="0" borderId="20" xfId="0" applyNumberFormat="1" applyFont="1" applyBorder="1" applyAlignment="1" applyProtection="1">
      <alignment horizontal="center" vertical="center" wrapText="1"/>
      <protection hidden="1"/>
    </xf>
    <xf numFmtId="168" fontId="26" fillId="0" borderId="0" xfId="0" applyNumberFormat="1" applyFont="1" applyAlignment="1" applyProtection="1">
      <alignment horizontal="center" vertical="center" wrapText="1"/>
      <protection hidden="1"/>
    </xf>
    <xf numFmtId="0" fontId="32" fillId="0" borderId="14" xfId="0" applyFont="1" applyBorder="1" applyAlignment="1">
      <alignment horizontal="center" vertical="center"/>
    </xf>
    <xf numFmtId="168" fontId="34" fillId="0" borderId="14" xfId="0" applyNumberFormat="1" applyFont="1" applyBorder="1" applyAlignment="1" applyProtection="1">
      <alignment horizontal="center" vertical="center" wrapText="1"/>
      <protection hidden="1"/>
    </xf>
    <xf numFmtId="168" fontId="26" fillId="0" borderId="23" xfId="0" applyNumberFormat="1" applyFont="1" applyBorder="1" applyAlignment="1" applyProtection="1">
      <alignment horizontal="center" vertical="center" wrapText="1"/>
      <protection hidden="1"/>
    </xf>
    <xf numFmtId="168" fontId="32" fillId="4" borderId="24" xfId="0" applyNumberFormat="1" applyFont="1" applyFill="1" applyBorder="1" applyAlignment="1" applyProtection="1">
      <alignment horizontal="center" vertical="center" wrapText="1"/>
      <protection hidden="1"/>
    </xf>
    <xf numFmtId="168" fontId="33" fillId="4" borderId="2" xfId="0" applyNumberFormat="1" applyFont="1" applyFill="1" applyBorder="1" applyAlignment="1" applyProtection="1">
      <alignment horizontal="left" vertical="center" wrapText="1"/>
      <protection hidden="1"/>
    </xf>
    <xf numFmtId="168" fontId="32" fillId="0" borderId="24" xfId="0" applyNumberFormat="1" applyFont="1" applyBorder="1" applyAlignment="1" applyProtection="1">
      <alignment horizontal="center" vertical="center" wrapText="1"/>
      <protection hidden="1"/>
    </xf>
    <xf numFmtId="168" fontId="32" fillId="0" borderId="25" xfId="0" applyNumberFormat="1" applyFont="1" applyBorder="1" applyAlignment="1" applyProtection="1">
      <alignment horizontal="center" vertical="center" wrapText="1"/>
      <protection hidden="1"/>
    </xf>
    <xf numFmtId="168" fontId="32" fillId="4" borderId="2" xfId="0" applyNumberFormat="1" applyFont="1" applyFill="1" applyBorder="1" applyAlignment="1" applyProtection="1">
      <alignment horizontal="left" vertical="center" wrapText="1"/>
      <protection hidden="1"/>
    </xf>
    <xf numFmtId="168" fontId="28" fillId="0" borderId="20" xfId="0" applyNumberFormat="1" applyFont="1" applyBorder="1" applyAlignment="1" applyProtection="1">
      <alignment horizontal="center" wrapText="1"/>
      <protection hidden="1"/>
    </xf>
    <xf numFmtId="168" fontId="26" fillId="0" borderId="3" xfId="0" applyNumberFormat="1" applyFont="1" applyBorder="1" applyAlignment="1" applyProtection="1">
      <alignment horizontal="center" vertical="center" wrapText="1"/>
      <protection hidden="1"/>
    </xf>
    <xf numFmtId="168" fontId="26" fillId="0" borderId="26" xfId="0" applyNumberFormat="1" applyFont="1" applyBorder="1" applyAlignment="1" applyProtection="1">
      <alignment horizontal="center" vertical="center" wrapText="1"/>
      <protection hidden="1"/>
    </xf>
    <xf numFmtId="168" fontId="26" fillId="0" borderId="27" xfId="0" applyNumberFormat="1" applyFont="1" applyBorder="1" applyAlignment="1" applyProtection="1">
      <alignment horizontal="center" vertical="center" wrapText="1"/>
      <protection hidden="1"/>
    </xf>
    <xf numFmtId="168" fontId="26" fillId="4" borderId="3" xfId="0" applyNumberFormat="1" applyFont="1" applyFill="1" applyBorder="1" applyAlignment="1" applyProtection="1">
      <alignment horizontal="center" vertical="center" wrapText="1"/>
      <protection hidden="1"/>
    </xf>
    <xf numFmtId="168" fontId="32" fillId="0" borderId="3" xfId="0" applyNumberFormat="1" applyFont="1" applyBorder="1" applyAlignment="1" applyProtection="1">
      <alignment horizontal="center" vertical="center" wrapText="1"/>
      <protection hidden="1"/>
    </xf>
    <xf numFmtId="168" fontId="32" fillId="0" borderId="6" xfId="0" applyNumberFormat="1" applyFont="1" applyBorder="1" applyAlignment="1" applyProtection="1">
      <alignment horizontal="center" vertical="center" wrapText="1"/>
      <protection hidden="1"/>
    </xf>
    <xf numFmtId="168" fontId="32" fillId="0" borderId="0" xfId="0" applyNumberFormat="1" applyFont="1" applyAlignment="1" applyProtection="1">
      <alignment vertical="center" wrapText="1"/>
      <protection hidden="1"/>
    </xf>
    <xf numFmtId="49" fontId="13" fillId="0" borderId="0" xfId="0" applyNumberFormat="1" applyFont="1" applyBorder="1" applyAlignment="1" applyProtection="1">
      <alignment horizontal="center"/>
      <protection hidden="1"/>
    </xf>
    <xf numFmtId="0" fontId="13" fillId="0" borderId="0" xfId="0" applyFont="1" applyAlignment="1" applyProtection="1">
      <protection hidden="1"/>
    </xf>
    <xf numFmtId="0" fontId="35" fillId="6" borderId="0" xfId="0" applyFont="1" applyFill="1" applyAlignment="1" applyProtection="1">
      <protection hidden="1"/>
    </xf>
    <xf numFmtId="0" fontId="13" fillId="0" borderId="0" xfId="0" applyFont="1" applyProtection="1">
      <protection hidden="1"/>
    </xf>
    <xf numFmtId="0" fontId="13" fillId="0" borderId="0" xfId="0" applyFont="1"/>
    <xf numFmtId="49" fontId="13" fillId="0" borderId="0" xfId="0" applyNumberFormat="1" applyFont="1" applyBorder="1" applyAlignment="1" applyProtection="1">
      <alignment horizontal="left"/>
      <protection hidden="1"/>
    </xf>
    <xf numFmtId="0" fontId="13" fillId="0" borderId="0" xfId="0" applyFont="1" applyBorder="1" applyAlignment="1" applyProtection="1">
      <alignment horizontal="right"/>
      <protection hidden="1"/>
    </xf>
    <xf numFmtId="0" fontId="13" fillId="0" borderId="0" xfId="0" applyFont="1" applyBorder="1" applyAlignment="1" applyProtection="1">
      <protection hidden="1"/>
    </xf>
    <xf numFmtId="0" fontId="35" fillId="0" borderId="0" xfId="0" applyFont="1" applyBorder="1" applyAlignment="1" applyProtection="1">
      <protection hidden="1"/>
    </xf>
    <xf numFmtId="0" fontId="2" fillId="2" borderId="7" xfId="0" applyFont="1" applyFill="1" applyBorder="1" applyAlignment="1" applyProtection="1">
      <alignment vertical="center" wrapText="1"/>
      <protection hidden="1"/>
    </xf>
    <xf numFmtId="49" fontId="12" fillId="0" borderId="0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horizontal="center" vertical="center" wrapText="1"/>
      <protection hidden="1"/>
    </xf>
    <xf numFmtId="0" fontId="36" fillId="0" borderId="0" xfId="0" applyFont="1" applyBorder="1" applyAlignment="1" applyProtection="1">
      <alignment horizontal="center" vertical="center" wrapText="1"/>
      <protection hidden="1"/>
    </xf>
    <xf numFmtId="49" fontId="12" fillId="0" borderId="0" xfId="0" applyNumberFormat="1" applyFont="1" applyBorder="1" applyAlignment="1" applyProtection="1">
      <alignment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vertical="center" wrapText="1"/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13" fillId="0" borderId="0" xfId="0" applyFont="1" applyAlignment="1" applyProtection="1">
      <alignment wrapText="1"/>
      <protection hidden="1"/>
    </xf>
    <xf numFmtId="49" fontId="12" fillId="0" borderId="0" xfId="0" applyNumberFormat="1" applyFont="1" applyBorder="1" applyAlignment="1" applyProtection="1">
      <alignment horizontal="center" vertical="center" wrapText="1"/>
      <protection hidden="1"/>
    </xf>
    <xf numFmtId="3" fontId="37" fillId="0" borderId="3" xfId="0" applyNumberFormat="1" applyFont="1" applyBorder="1" applyAlignment="1" applyProtection="1">
      <alignment horizontal="center" vertical="center"/>
      <protection hidden="1"/>
    </xf>
    <xf numFmtId="3" fontId="36" fillId="0" borderId="1" xfId="0" applyNumberFormat="1" applyFont="1" applyBorder="1" applyAlignment="1" applyProtection="1">
      <alignment horizontal="center" vertical="center"/>
      <protection hidden="1"/>
    </xf>
    <xf numFmtId="3" fontId="36" fillId="0" borderId="4" xfId="0" applyNumberFormat="1" applyFont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vertical="center"/>
      <protection hidden="1"/>
    </xf>
    <xf numFmtId="3" fontId="37" fillId="0" borderId="1" xfId="0" applyNumberFormat="1" applyFont="1" applyBorder="1" applyAlignment="1" applyProtection="1">
      <alignment horizontal="center" vertical="center"/>
      <protection hidden="1"/>
    </xf>
    <xf numFmtId="3" fontId="36" fillId="0" borderId="5" xfId="0" applyNumberFormat="1" applyFont="1" applyBorder="1" applyAlignment="1" applyProtection="1">
      <alignment horizontal="center" vertical="center"/>
      <protection hidden="1"/>
    </xf>
    <xf numFmtId="3" fontId="37" fillId="0" borderId="0" xfId="0" applyNumberFormat="1" applyFont="1" applyBorder="1" applyAlignment="1" applyProtection="1">
      <alignment horizontal="center" vertical="center"/>
      <protection hidden="1"/>
    </xf>
    <xf numFmtId="49" fontId="12" fillId="0" borderId="0" xfId="0" applyNumberFormat="1" applyFont="1" applyBorder="1" applyAlignment="1" applyProtection="1">
      <alignment horizontal="center" wrapText="1"/>
      <protection hidden="1"/>
    </xf>
    <xf numFmtId="0" fontId="36" fillId="4" borderId="0" xfId="0" applyFont="1" applyFill="1" applyBorder="1" applyAlignment="1" applyProtection="1">
      <alignment horizontal="left"/>
      <protection hidden="1"/>
    </xf>
    <xf numFmtId="3" fontId="37" fillId="0" borderId="0" xfId="0" applyNumberFormat="1" applyFont="1" applyBorder="1" applyAlignment="1" applyProtection="1">
      <alignment horizontal="center"/>
      <protection hidden="1"/>
    </xf>
    <xf numFmtId="3" fontId="36" fillId="0" borderId="0" xfId="0" applyNumberFormat="1" applyFont="1" applyBorder="1" applyAlignment="1" applyProtection="1">
      <alignment horizontal="center"/>
      <protection hidden="1"/>
    </xf>
    <xf numFmtId="0" fontId="2" fillId="0" borderId="7" xfId="0" applyFont="1" applyBorder="1" applyAlignment="1" applyProtection="1">
      <alignment vertical="center" wrapText="1"/>
      <protection hidden="1"/>
    </xf>
    <xf numFmtId="0" fontId="2" fillId="0" borderId="7" xfId="0" applyFont="1" applyBorder="1" applyAlignment="1" applyProtection="1">
      <alignment horizontal="center" vertical="center" wrapText="1"/>
      <protection hidden="1"/>
    </xf>
    <xf numFmtId="0" fontId="37" fillId="0" borderId="1" xfId="0" applyFont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center" vertical="center"/>
      <protection hidden="1"/>
    </xf>
    <xf numFmtId="0" fontId="37" fillId="0" borderId="3" xfId="0" applyFont="1" applyBorder="1" applyAlignment="1" applyProtection="1">
      <alignment horizontal="center" vertical="center"/>
      <protection hidden="1"/>
    </xf>
    <xf numFmtId="3" fontId="36" fillId="0" borderId="3" xfId="0" applyNumberFormat="1" applyFont="1" applyBorder="1" applyAlignment="1" applyProtection="1">
      <alignment horizontal="center" vertical="center"/>
      <protection hidden="1"/>
    </xf>
    <xf numFmtId="0" fontId="2" fillId="0" borderId="6" xfId="0" applyFont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vertical="center" wrapText="1"/>
      <protection hidden="1"/>
    </xf>
    <xf numFmtId="165" fontId="2" fillId="0" borderId="6" xfId="3" applyNumberFormat="1" applyFont="1" applyBorder="1" applyAlignment="1" applyProtection="1">
      <alignment horizontal="center" vertical="center" wrapText="1"/>
      <protection hidden="1"/>
    </xf>
    <xf numFmtId="0" fontId="37" fillId="0" borderId="2" xfId="0" applyFont="1" applyBorder="1" applyAlignment="1" applyProtection="1">
      <alignment horizontal="center" vertical="center"/>
      <protection hidden="1"/>
    </xf>
    <xf numFmtId="3" fontId="36" fillId="0" borderId="7" xfId="0" applyNumberFormat="1" applyFont="1" applyBorder="1" applyAlignment="1" applyProtection="1">
      <alignment horizontal="center" vertical="center"/>
      <protection hidden="1"/>
    </xf>
    <xf numFmtId="49" fontId="12" fillId="0" borderId="0" xfId="3" applyNumberFormat="1" applyFont="1" applyBorder="1" applyAlignment="1" applyProtection="1">
      <alignment horizontal="center" vertical="center" wrapText="1"/>
      <protection hidden="1"/>
    </xf>
    <xf numFmtId="3" fontId="38" fillId="0" borderId="2" xfId="3" applyNumberFormat="1" applyFont="1" applyBorder="1" applyAlignment="1" applyProtection="1">
      <alignment horizontal="center" vertical="center"/>
      <protection hidden="1"/>
    </xf>
    <xf numFmtId="3" fontId="37" fillId="0" borderId="2" xfId="3" applyNumberFormat="1" applyFont="1" applyBorder="1" applyAlignment="1" applyProtection="1">
      <alignment horizontal="center" vertical="center"/>
      <protection hidden="1"/>
    </xf>
    <xf numFmtId="49" fontId="12" fillId="0" borderId="0" xfId="3" applyNumberFormat="1" applyFont="1" applyBorder="1" applyAlignment="1" applyProtection="1">
      <alignment horizontal="center" wrapText="1"/>
      <protection hidden="1"/>
    </xf>
    <xf numFmtId="0" fontId="36" fillId="4" borderId="0" xfId="3" applyNumberFormat="1" applyFont="1" applyFill="1" applyBorder="1" applyAlignment="1" applyProtection="1">
      <alignment horizontal="left"/>
      <protection hidden="1"/>
    </xf>
    <xf numFmtId="0" fontId="37" fillId="6" borderId="7" xfId="0" applyFont="1" applyFill="1" applyBorder="1" applyAlignment="1" applyProtection="1">
      <alignment horizontal="center" vertical="center" wrapText="1"/>
      <protection hidden="1"/>
    </xf>
    <xf numFmtId="165" fontId="2" fillId="0" borderId="1" xfId="3" applyNumberFormat="1" applyFont="1" applyBorder="1" applyAlignment="1" applyProtection="1">
      <alignment horizontal="center" vertical="center" wrapText="1"/>
      <protection hidden="1"/>
    </xf>
    <xf numFmtId="0" fontId="37" fillId="6" borderId="7" xfId="0" applyFont="1" applyFill="1" applyBorder="1" applyAlignment="1" applyProtection="1">
      <alignment vertical="center"/>
      <protection hidden="1"/>
    </xf>
    <xf numFmtId="0" fontId="37" fillId="6" borderId="16" xfId="0" applyFont="1" applyFill="1" applyBorder="1" applyAlignment="1" applyProtection="1">
      <alignment horizontal="center" vertical="center" wrapText="1"/>
      <protection hidden="1"/>
    </xf>
    <xf numFmtId="165" fontId="2" fillId="0" borderId="12" xfId="0" applyNumberFormat="1" applyFont="1" applyBorder="1" applyAlignment="1" applyProtection="1">
      <alignment horizontal="center" vertical="center" wrapText="1"/>
      <protection hidden="1"/>
    </xf>
    <xf numFmtId="3" fontId="36" fillId="0" borderId="2" xfId="0" applyNumberFormat="1" applyFont="1" applyBorder="1" applyAlignment="1" applyProtection="1">
      <alignment horizontal="center" vertical="center"/>
      <protection hidden="1"/>
    </xf>
    <xf numFmtId="165" fontId="0" fillId="0" borderId="0" xfId="3" applyNumberFormat="1" applyFont="1" applyBorder="1" applyProtection="1">
      <protection hidden="1"/>
    </xf>
    <xf numFmtId="3" fontId="36" fillId="4" borderId="3" xfId="0" applyNumberFormat="1" applyFont="1" applyFill="1" applyBorder="1" applyAlignment="1" applyProtection="1">
      <alignment horizontal="center" vertical="center"/>
      <protection hidden="1"/>
    </xf>
    <xf numFmtId="3" fontId="36" fillId="0" borderId="3" xfId="0" applyNumberFormat="1" applyFont="1" applyBorder="1" applyAlignment="1" applyProtection="1">
      <alignment horizontal="center" vertical="center" wrapText="1"/>
      <protection hidden="1"/>
    </xf>
    <xf numFmtId="0" fontId="37" fillId="6" borderId="4" xfId="0" applyFont="1" applyFill="1" applyBorder="1" applyAlignment="1" applyProtection="1">
      <alignment vertical="center"/>
      <protection hidden="1"/>
    </xf>
    <xf numFmtId="0" fontId="39" fillId="6" borderId="5" xfId="0" applyFont="1" applyFill="1" applyBorder="1" applyAlignment="1" applyProtection="1">
      <alignment horizontal="center" vertical="center"/>
      <protection hidden="1"/>
    </xf>
    <xf numFmtId="0" fontId="36" fillId="4" borderId="1" xfId="0" applyFont="1" applyFill="1" applyBorder="1" applyAlignment="1" applyProtection="1">
      <alignment horizontal="center" vertical="center" wrapText="1"/>
      <protection hidden="1"/>
    </xf>
    <xf numFmtId="3" fontId="36" fillId="4" borderId="1" xfId="0" applyNumberFormat="1" applyFont="1" applyFill="1" applyBorder="1" applyAlignment="1" applyProtection="1">
      <alignment horizontal="center" vertical="center"/>
      <protection hidden="1"/>
    </xf>
    <xf numFmtId="0" fontId="36" fillId="0" borderId="0" xfId="0" applyFont="1" applyBorder="1" applyAlignment="1" applyProtection="1">
      <protection hidden="1"/>
    </xf>
    <xf numFmtId="0" fontId="36" fillId="4" borderId="0" xfId="0" applyFont="1" applyFill="1" applyBorder="1" applyAlignment="1" applyProtection="1">
      <alignment horizontal="center" wrapText="1"/>
      <protection hidden="1"/>
    </xf>
    <xf numFmtId="3" fontId="36" fillId="4" borderId="0" xfId="0" applyNumberFormat="1" applyFont="1" applyFill="1" applyBorder="1" applyAlignment="1" applyProtection="1">
      <alignment horizontal="center"/>
      <protection hidden="1"/>
    </xf>
    <xf numFmtId="3" fontId="36" fillId="0" borderId="10" xfId="0" applyNumberFormat="1" applyFont="1" applyBorder="1" applyAlignment="1">
      <alignment horizontal="center" vertical="center" wrapText="1"/>
    </xf>
    <xf numFmtId="49" fontId="12" fillId="0" borderId="0" xfId="0" applyNumberFormat="1" applyFont="1" applyBorder="1" applyAlignment="1">
      <alignment horizontal="center" wrapText="1"/>
    </xf>
    <xf numFmtId="49" fontId="12" fillId="0" borderId="0" xfId="0" applyNumberFormat="1" applyFont="1" applyBorder="1" applyAlignment="1">
      <alignment horizontal="center" vertical="center"/>
    </xf>
    <xf numFmtId="0" fontId="36" fillId="0" borderId="13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left" vertical="center" wrapText="1"/>
    </xf>
    <xf numFmtId="3" fontId="36" fillId="0" borderId="0" xfId="0" applyNumberFormat="1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 wrapText="1"/>
    </xf>
    <xf numFmtId="49" fontId="39" fillId="3" borderId="2" xfId="0" applyNumberFormat="1" applyFont="1" applyFill="1" applyBorder="1" applyAlignment="1" applyProtection="1">
      <alignment horizontal="left"/>
      <protection hidden="1"/>
    </xf>
    <xf numFmtId="3" fontId="36" fillId="3" borderId="5" xfId="0" applyNumberFormat="1" applyFont="1" applyFill="1" applyBorder="1" applyAlignment="1" applyProtection="1">
      <alignment horizontal="center"/>
      <protection hidden="1"/>
    </xf>
    <xf numFmtId="3" fontId="37" fillId="3" borderId="5" xfId="0" applyNumberFormat="1" applyFont="1" applyFill="1" applyBorder="1" applyAlignment="1" applyProtection="1">
      <alignment horizontal="center"/>
      <protection hidden="1"/>
    </xf>
    <xf numFmtId="3" fontId="36" fillId="3" borderId="5" xfId="0" applyNumberFormat="1" applyFont="1" applyFill="1" applyBorder="1" applyAlignment="1" applyProtection="1">
      <alignment horizontal="right"/>
      <protection hidden="1"/>
    </xf>
    <xf numFmtId="3" fontId="36" fillId="3" borderId="7" xfId="0" applyNumberFormat="1" applyFont="1" applyFill="1" applyBorder="1" applyAlignment="1" applyProtection="1">
      <alignment horizontal="right"/>
      <protection hidden="1"/>
    </xf>
    <xf numFmtId="49" fontId="40" fillId="0" borderId="0" xfId="0" applyNumberFormat="1" applyFont="1" applyBorder="1" applyAlignment="1" applyProtection="1">
      <alignment horizontal="center"/>
      <protection hidden="1"/>
    </xf>
    <xf numFmtId="0" fontId="40" fillId="0" borderId="0" xfId="0" applyFont="1" applyAlignment="1" applyProtection="1">
      <protection hidden="1"/>
    </xf>
    <xf numFmtId="0" fontId="41" fillId="6" borderId="0" xfId="0" applyFont="1" applyFill="1" applyAlignment="1" applyProtection="1">
      <protection hidden="1"/>
    </xf>
    <xf numFmtId="0" fontId="40" fillId="0" borderId="0" xfId="0" applyFont="1" applyProtection="1">
      <protection hidden="1"/>
    </xf>
    <xf numFmtId="0" fontId="40" fillId="0" borderId="0" xfId="0" applyFont="1" applyAlignment="1" applyProtection="1">
      <alignment horizontal="center"/>
      <protection hidden="1"/>
    </xf>
    <xf numFmtId="9" fontId="40" fillId="0" borderId="0" xfId="0" applyNumberFormat="1" applyFont="1" applyAlignment="1" applyProtection="1">
      <alignment horizontal="center"/>
      <protection hidden="1"/>
    </xf>
    <xf numFmtId="49" fontId="40" fillId="0" borderId="0" xfId="0" applyNumberFormat="1" applyFont="1" applyBorder="1" applyAlignment="1" applyProtection="1">
      <alignment horizontal="left"/>
      <protection hidden="1"/>
    </xf>
    <xf numFmtId="0" fontId="40" fillId="0" borderId="0" xfId="0" applyFont="1" applyBorder="1" applyAlignment="1" applyProtection="1">
      <alignment horizontal="right"/>
      <protection hidden="1"/>
    </xf>
    <xf numFmtId="0" fontId="40" fillId="0" borderId="0" xfId="0" applyFont="1" applyBorder="1" applyAlignment="1" applyProtection="1">
      <protection hidden="1"/>
    </xf>
    <xf numFmtId="0" fontId="41" fillId="0" borderId="0" xfId="0" applyFont="1" applyAlignment="1" applyProtection="1">
      <protection hidden="1"/>
    </xf>
    <xf numFmtId="0" fontId="42" fillId="0" borderId="0" xfId="0" applyFont="1" applyBorder="1" applyAlignment="1" applyProtection="1">
      <alignment horizontal="center" wrapText="1"/>
      <protection hidden="1"/>
    </xf>
    <xf numFmtId="0" fontId="43" fillId="0" borderId="0" xfId="0" applyFont="1" applyBorder="1" applyAlignment="1" applyProtection="1">
      <alignment horizontal="center" wrapText="1"/>
      <protection hidden="1"/>
    </xf>
    <xf numFmtId="0" fontId="41" fillId="0" borderId="0" xfId="0" applyFont="1" applyBorder="1" applyAlignment="1" applyProtection="1">
      <protection hidden="1"/>
    </xf>
    <xf numFmtId="0" fontId="43" fillId="2" borderId="7" xfId="0" applyFont="1" applyFill="1" applyBorder="1" applyAlignment="1" applyProtection="1">
      <alignment vertical="center" wrapText="1"/>
      <protection hidden="1"/>
    </xf>
    <xf numFmtId="0" fontId="41" fillId="2" borderId="5" xfId="0" applyFont="1" applyFill="1" applyBorder="1" applyAlignment="1" applyProtection="1">
      <protection hidden="1"/>
    </xf>
    <xf numFmtId="0" fontId="43" fillId="2" borderId="0" xfId="0" applyFont="1" applyFill="1" applyBorder="1" applyAlignment="1" applyProtection="1">
      <alignment horizontal="center" vertical="center" wrapText="1"/>
      <protection hidden="1"/>
    </xf>
    <xf numFmtId="49" fontId="43" fillId="0" borderId="0" xfId="0" applyNumberFormat="1" applyFont="1" applyBorder="1" applyAlignment="1" applyProtection="1">
      <alignment horizontal="center" vertical="center"/>
      <protection hidden="1"/>
    </xf>
    <xf numFmtId="0" fontId="43" fillId="0" borderId="0" xfId="0" applyFont="1" applyBorder="1" applyAlignment="1" applyProtection="1">
      <alignment horizontal="center" vertical="center" wrapText="1"/>
      <protection hidden="1"/>
    </xf>
    <xf numFmtId="0" fontId="40" fillId="0" borderId="0" xfId="0" applyFont="1" applyBorder="1" applyAlignment="1" applyProtection="1">
      <alignment horizontal="center" vertical="center" wrapText="1"/>
      <protection hidden="1"/>
    </xf>
    <xf numFmtId="0" fontId="43" fillId="3" borderId="0" xfId="0" applyFont="1" applyFill="1" applyBorder="1" applyAlignment="1" applyProtection="1">
      <alignment horizontal="center" vertical="center"/>
      <protection hidden="1"/>
    </xf>
    <xf numFmtId="0" fontId="43" fillId="0" borderId="0" xfId="0" applyFont="1" applyAlignment="1" applyProtection="1">
      <alignment horizontal="center"/>
      <protection hidden="1"/>
    </xf>
    <xf numFmtId="49" fontId="43" fillId="0" borderId="0" xfId="0" applyNumberFormat="1" applyFont="1" applyBorder="1" applyAlignment="1" applyProtection="1">
      <alignment vertical="center"/>
      <protection hidden="1"/>
    </xf>
    <xf numFmtId="0" fontId="43" fillId="0" borderId="1" xfId="0" applyFont="1" applyBorder="1" applyAlignment="1" applyProtection="1">
      <alignment horizontal="center" vertical="center" wrapText="1"/>
      <protection hidden="1"/>
    </xf>
    <xf numFmtId="0" fontId="43" fillId="0" borderId="1" xfId="0" applyFont="1" applyBorder="1" applyAlignment="1" applyProtection="1">
      <alignment vertical="center" wrapText="1"/>
      <protection hidden="1"/>
    </xf>
    <xf numFmtId="0" fontId="43" fillId="0" borderId="5" xfId="0" applyFont="1" applyBorder="1" applyAlignment="1" applyProtection="1">
      <alignment horizontal="center" vertical="center" wrapText="1"/>
      <protection hidden="1"/>
    </xf>
    <xf numFmtId="0" fontId="43" fillId="0" borderId="2" xfId="0" applyFont="1" applyBorder="1" applyAlignment="1" applyProtection="1">
      <alignment horizontal="center" vertical="center" wrapText="1"/>
      <protection hidden="1"/>
    </xf>
    <xf numFmtId="49" fontId="43" fillId="0" borderId="0" xfId="0" applyNumberFormat="1" applyFont="1" applyBorder="1" applyAlignment="1" applyProtection="1">
      <alignment horizontal="center" wrapText="1"/>
      <protection hidden="1"/>
    </xf>
    <xf numFmtId="3" fontId="41" fillId="0" borderId="3" xfId="0" applyNumberFormat="1" applyFont="1" applyBorder="1" applyAlignment="1" applyProtection="1">
      <alignment horizontal="center"/>
      <protection hidden="1"/>
    </xf>
    <xf numFmtId="0" fontId="40" fillId="0" borderId="8" xfId="0" applyFont="1" applyBorder="1" applyAlignment="1" applyProtection="1">
      <alignment horizontal="center"/>
      <protection hidden="1"/>
    </xf>
    <xf numFmtId="3" fontId="41" fillId="0" borderId="1" xfId="0" applyNumberFormat="1" applyFont="1" applyBorder="1" applyAlignment="1" applyProtection="1">
      <alignment horizontal="center"/>
      <protection hidden="1"/>
    </xf>
    <xf numFmtId="3" fontId="41" fillId="0" borderId="4" xfId="0" applyNumberFormat="1" applyFont="1" applyBorder="1" applyAlignment="1" applyProtection="1">
      <alignment horizontal="center"/>
      <protection hidden="1"/>
    </xf>
    <xf numFmtId="3" fontId="40" fillId="0" borderId="0" xfId="0" applyNumberFormat="1" applyFont="1" applyBorder="1" applyAlignment="1" applyProtection="1">
      <alignment horizontal="center" vertical="center"/>
      <protection hidden="1"/>
    </xf>
    <xf numFmtId="165" fontId="40" fillId="0" borderId="0" xfId="3" applyNumberFormat="1" applyFont="1" applyBorder="1" applyAlignment="1" applyProtection="1">
      <alignment horizontal="center"/>
      <protection hidden="1"/>
    </xf>
    <xf numFmtId="0" fontId="40" fillId="0" borderId="2" xfId="0" applyFont="1" applyBorder="1" applyAlignment="1" applyProtection="1">
      <alignment horizontal="center"/>
      <protection hidden="1"/>
    </xf>
    <xf numFmtId="3" fontId="41" fillId="0" borderId="5" xfId="0" applyNumberFormat="1" applyFont="1" applyBorder="1" applyAlignment="1" applyProtection="1">
      <alignment horizontal="center"/>
      <protection hidden="1"/>
    </xf>
    <xf numFmtId="3" fontId="40" fillId="0" borderId="1" xfId="0" applyNumberFormat="1" applyFont="1" applyBorder="1" applyAlignment="1" applyProtection="1">
      <alignment horizontal="center"/>
      <protection hidden="1"/>
    </xf>
    <xf numFmtId="3" fontId="45" fillId="0" borderId="1" xfId="0" applyNumberFormat="1" applyFont="1" applyBorder="1" applyAlignment="1" applyProtection="1">
      <alignment horizontal="center"/>
      <protection hidden="1"/>
    </xf>
    <xf numFmtId="0" fontId="44" fillId="0" borderId="2" xfId="0" applyFont="1" applyBorder="1" applyAlignment="1" applyProtection="1">
      <alignment horizontal="center"/>
      <protection hidden="1"/>
    </xf>
    <xf numFmtId="3" fontId="44" fillId="0" borderId="1" xfId="0" applyNumberFormat="1" applyFont="1" applyBorder="1" applyAlignment="1" applyProtection="1">
      <alignment horizontal="center"/>
      <protection hidden="1"/>
    </xf>
    <xf numFmtId="3" fontId="41" fillId="0" borderId="1" xfId="0" applyNumberFormat="1" applyFont="1" applyBorder="1" applyAlignment="1" applyProtection="1">
      <alignment horizontal="center" vertical="center"/>
      <protection hidden="1"/>
    </xf>
    <xf numFmtId="3" fontId="41" fillId="3" borderId="1" xfId="0" applyNumberFormat="1" applyFont="1" applyFill="1" applyBorder="1" applyAlignment="1" applyProtection="1">
      <alignment horizontal="center"/>
      <protection hidden="1"/>
    </xf>
    <xf numFmtId="0" fontId="40" fillId="3" borderId="2" xfId="0" applyFont="1" applyFill="1" applyBorder="1" applyAlignment="1" applyProtection="1">
      <alignment horizontal="center"/>
      <protection hidden="1"/>
    </xf>
    <xf numFmtId="3" fontId="41" fillId="3" borderId="5" xfId="0" applyNumberFormat="1" applyFont="1" applyFill="1" applyBorder="1" applyAlignment="1" applyProtection="1">
      <alignment horizontal="center"/>
      <protection hidden="1"/>
    </xf>
    <xf numFmtId="0" fontId="40" fillId="4" borderId="0" xfId="0" applyFont="1" applyFill="1" applyBorder="1" applyAlignment="1" applyProtection="1">
      <alignment horizontal="left"/>
      <protection hidden="1"/>
    </xf>
    <xf numFmtId="3" fontId="41" fillId="0" borderId="0" xfId="0" applyNumberFormat="1" applyFont="1" applyBorder="1" applyAlignment="1" applyProtection="1">
      <alignment horizontal="center"/>
      <protection hidden="1"/>
    </xf>
    <xf numFmtId="3" fontId="40" fillId="0" borderId="0" xfId="0" applyNumberFormat="1" applyFont="1" applyBorder="1" applyAlignment="1" applyProtection="1">
      <alignment horizontal="center" wrapText="1"/>
      <protection hidden="1"/>
    </xf>
    <xf numFmtId="3" fontId="40" fillId="0" borderId="0" xfId="0" applyNumberFormat="1" applyFont="1" applyBorder="1" applyAlignment="1" applyProtection="1">
      <alignment horizontal="center"/>
      <protection hidden="1"/>
    </xf>
    <xf numFmtId="49" fontId="43" fillId="0" borderId="0" xfId="0" applyNumberFormat="1" applyFont="1" applyBorder="1" applyAlignment="1" applyProtection="1">
      <alignment horizontal="center" vertical="center" wrapText="1"/>
      <protection hidden="1"/>
    </xf>
    <xf numFmtId="0" fontId="43" fillId="0" borderId="7" xfId="0" applyFont="1" applyBorder="1" applyAlignment="1" applyProtection="1">
      <alignment vertical="center"/>
      <protection hidden="1"/>
    </xf>
    <xf numFmtId="0" fontId="43" fillId="0" borderId="7" xfId="0" applyFont="1" applyBorder="1" applyAlignment="1" applyProtection="1">
      <alignment horizontal="center" vertical="center" wrapText="1"/>
      <protection hidden="1"/>
    </xf>
    <xf numFmtId="0" fontId="41" fillId="0" borderId="1" xfId="0" applyFont="1" applyBorder="1" applyAlignment="1" applyProtection="1">
      <alignment horizontal="center"/>
      <protection hidden="1"/>
    </xf>
    <xf numFmtId="0" fontId="41" fillId="0" borderId="2" xfId="0" applyFont="1" applyBorder="1" applyAlignment="1" applyProtection="1">
      <alignment horizontal="center"/>
      <protection hidden="1"/>
    </xf>
    <xf numFmtId="0" fontId="40" fillId="0" borderId="0" xfId="0" applyFont="1" applyBorder="1" applyAlignment="1" applyProtection="1">
      <alignment horizontal="left"/>
      <protection hidden="1"/>
    </xf>
    <xf numFmtId="0" fontId="41" fillId="0" borderId="0" xfId="0" applyFont="1" applyBorder="1" applyAlignment="1" applyProtection="1">
      <alignment horizontal="center"/>
      <protection hidden="1"/>
    </xf>
    <xf numFmtId="0" fontId="43" fillId="0" borderId="1" xfId="0" applyFont="1" applyBorder="1" applyAlignment="1" applyProtection="1">
      <alignment vertical="center"/>
      <protection hidden="1"/>
    </xf>
    <xf numFmtId="165" fontId="43" fillId="0" borderId="1" xfId="3" applyNumberFormat="1" applyFont="1" applyBorder="1" applyAlignment="1" applyProtection="1">
      <alignment horizontal="center" vertical="center"/>
      <protection hidden="1"/>
    </xf>
    <xf numFmtId="165" fontId="43" fillId="0" borderId="0" xfId="3" applyNumberFormat="1" applyFont="1" applyBorder="1" applyAlignment="1" applyProtection="1">
      <alignment horizontal="center" vertical="center"/>
      <protection hidden="1"/>
    </xf>
    <xf numFmtId="3" fontId="40" fillId="0" borderId="3" xfId="0" applyNumberFormat="1" applyFont="1" applyBorder="1" applyAlignment="1" applyProtection="1">
      <alignment horizontal="center"/>
      <protection hidden="1"/>
    </xf>
    <xf numFmtId="0" fontId="41" fillId="0" borderId="7" xfId="0" applyFont="1" applyBorder="1" applyAlignment="1" applyProtection="1">
      <alignment horizontal="center"/>
      <protection hidden="1"/>
    </xf>
    <xf numFmtId="49" fontId="46" fillId="0" borderId="0" xfId="0" applyNumberFormat="1" applyFont="1" applyBorder="1" applyAlignment="1" applyProtection="1">
      <alignment horizontal="center" wrapText="1"/>
      <protection hidden="1"/>
    </xf>
    <xf numFmtId="0" fontId="41" fillId="6" borderId="7" xfId="0" applyFont="1" applyFill="1" applyBorder="1" applyAlignment="1" applyProtection="1">
      <protection hidden="1"/>
    </xf>
    <xf numFmtId="3" fontId="41" fillId="0" borderId="2" xfId="0" applyNumberFormat="1" applyFont="1" applyBorder="1" applyAlignment="1" applyProtection="1">
      <alignment horizontal="center"/>
      <protection hidden="1"/>
    </xf>
    <xf numFmtId="0" fontId="41" fillId="6" borderId="0" xfId="0" applyFont="1" applyFill="1" applyBorder="1" applyAlignment="1" applyProtection="1">
      <protection hidden="1"/>
    </xf>
    <xf numFmtId="165" fontId="40" fillId="0" borderId="0" xfId="3" applyNumberFormat="1" applyFont="1" applyBorder="1" applyAlignment="1" applyProtection="1">
      <protection hidden="1"/>
    </xf>
    <xf numFmtId="0" fontId="41" fillId="6" borderId="7" xfId="0" applyFont="1" applyFill="1" applyBorder="1" applyAlignment="1" applyProtection="1">
      <alignment horizontal="center" vertical="center"/>
      <protection hidden="1"/>
    </xf>
    <xf numFmtId="0" fontId="41" fillId="6" borderId="11" xfId="0" applyFont="1" applyFill="1" applyBorder="1" applyAlignment="1" applyProtection="1">
      <protection hidden="1"/>
    </xf>
    <xf numFmtId="3" fontId="40" fillId="0" borderId="8" xfId="0" applyNumberFormat="1" applyFont="1" applyBorder="1" applyAlignment="1" applyProtection="1">
      <alignment horizontal="center"/>
      <protection hidden="1"/>
    </xf>
    <xf numFmtId="3" fontId="40" fillId="0" borderId="2" xfId="0" applyNumberFormat="1" applyFont="1" applyBorder="1" applyAlignment="1" applyProtection="1">
      <alignment horizontal="center"/>
      <protection hidden="1"/>
    </xf>
    <xf numFmtId="0" fontId="41" fillId="6" borderId="16" xfId="0" applyFont="1" applyFill="1" applyBorder="1" applyAlignment="1" applyProtection="1">
      <alignment horizontal="center" vertical="center"/>
      <protection hidden="1"/>
    </xf>
    <xf numFmtId="0" fontId="43" fillId="0" borderId="17" xfId="0" applyFont="1" applyBorder="1" applyAlignment="1" applyProtection="1">
      <alignment horizontal="center" vertical="center" wrapText="1"/>
      <protection hidden="1"/>
    </xf>
    <xf numFmtId="0" fontId="43" fillId="0" borderId="6" xfId="0" applyFont="1" applyBorder="1" applyAlignment="1" applyProtection="1">
      <alignment horizontal="center" vertical="center" wrapText="1"/>
      <protection hidden="1"/>
    </xf>
    <xf numFmtId="0" fontId="43" fillId="0" borderId="12" xfId="0" applyFont="1" applyBorder="1" applyAlignment="1" applyProtection="1">
      <alignment horizontal="center" vertical="center" wrapText="1"/>
      <protection hidden="1"/>
    </xf>
    <xf numFmtId="3" fontId="40" fillId="0" borderId="7" xfId="0" applyNumberFormat="1" applyFont="1" applyBorder="1" applyAlignment="1" applyProtection="1">
      <alignment horizontal="center"/>
      <protection hidden="1"/>
    </xf>
    <xf numFmtId="165" fontId="41" fillId="0" borderId="0" xfId="3" applyNumberFormat="1" applyFont="1" applyBorder="1" applyAlignment="1" applyProtection="1">
      <alignment horizontal="center" vertical="center"/>
      <protection hidden="1"/>
    </xf>
    <xf numFmtId="165" fontId="44" fillId="0" borderId="0" xfId="3" applyNumberFormat="1" applyFont="1" applyBorder="1" applyAlignment="1" applyProtection="1">
      <alignment horizontal="center"/>
      <protection hidden="1"/>
    </xf>
    <xf numFmtId="0" fontId="41" fillId="6" borderId="9" xfId="0" applyFont="1" applyFill="1" applyBorder="1" applyAlignment="1" applyProtection="1">
      <protection hidden="1"/>
    </xf>
    <xf numFmtId="3" fontId="40" fillId="0" borderId="13" xfId="0" applyNumberFormat="1" applyFont="1" applyBorder="1" applyAlignment="1" applyProtection="1">
      <alignment horizontal="center"/>
      <protection hidden="1"/>
    </xf>
    <xf numFmtId="169" fontId="41" fillId="0" borderId="9" xfId="0" applyNumberFormat="1" applyFont="1" applyBorder="1" applyAlignment="1" applyProtection="1">
      <alignment horizontal="center"/>
      <protection hidden="1"/>
    </xf>
    <xf numFmtId="165" fontId="40" fillId="0" borderId="9" xfId="3" applyNumberFormat="1" applyFont="1" applyBorder="1" applyAlignment="1" applyProtection="1">
      <alignment horizontal="center"/>
      <protection hidden="1"/>
    </xf>
    <xf numFmtId="169" fontId="41" fillId="0" borderId="0" xfId="0" applyNumberFormat="1" applyFont="1" applyBorder="1" applyAlignment="1" applyProtection="1">
      <alignment horizontal="center"/>
      <protection hidden="1"/>
    </xf>
    <xf numFmtId="0" fontId="46" fillId="6" borderId="5" xfId="0" applyFont="1" applyFill="1" applyBorder="1" applyAlignment="1" applyProtection="1">
      <alignment horizontal="center" vertical="center"/>
      <protection hidden="1"/>
    </xf>
    <xf numFmtId="0" fontId="40" fillId="4" borderId="1" xfId="0" applyFont="1" applyFill="1" applyBorder="1" applyAlignment="1" applyProtection="1">
      <alignment horizontal="center" wrapText="1"/>
      <protection hidden="1"/>
    </xf>
    <xf numFmtId="0" fontId="40" fillId="4" borderId="2" xfId="0" applyFont="1" applyFill="1" applyBorder="1" applyAlignment="1" applyProtection="1">
      <alignment horizontal="center" wrapText="1"/>
      <protection hidden="1"/>
    </xf>
    <xf numFmtId="3" fontId="40" fillId="4" borderId="1" xfId="0" applyNumberFormat="1" applyFont="1" applyFill="1" applyBorder="1" applyAlignment="1" applyProtection="1">
      <alignment horizontal="center"/>
      <protection hidden="1"/>
    </xf>
    <xf numFmtId="3" fontId="40" fillId="4" borderId="0" xfId="0" applyNumberFormat="1" applyFont="1" applyFill="1" applyBorder="1" applyAlignment="1" applyProtection="1">
      <alignment horizontal="center"/>
      <protection hidden="1"/>
    </xf>
    <xf numFmtId="0" fontId="40" fillId="4" borderId="16" xfId="0" applyFont="1" applyFill="1" applyBorder="1" applyAlignment="1" applyProtection="1">
      <alignment horizontal="center" wrapText="1"/>
      <protection hidden="1"/>
    </xf>
    <xf numFmtId="3" fontId="40" fillId="4" borderId="16" xfId="0" applyNumberFormat="1" applyFont="1" applyFill="1" applyBorder="1" applyAlignment="1" applyProtection="1">
      <alignment horizontal="center"/>
      <protection hidden="1"/>
    </xf>
    <xf numFmtId="49" fontId="43" fillId="0" borderId="0" xfId="0" applyNumberFormat="1" applyFont="1" applyBorder="1" applyAlignment="1">
      <alignment horizontal="center" wrapText="1"/>
    </xf>
    <xf numFmtId="0" fontId="43" fillId="0" borderId="0" xfId="0" applyFont="1" applyBorder="1" applyAlignment="1">
      <alignment horizontal="center"/>
    </xf>
    <xf numFmtId="3" fontId="40" fillId="0" borderId="0" xfId="0" applyNumberFormat="1" applyFont="1" applyBorder="1" applyAlignment="1">
      <alignment horizontal="center" vertical="center" wrapText="1"/>
    </xf>
    <xf numFmtId="3" fontId="40" fillId="4" borderId="0" xfId="0" applyNumberFormat="1" applyFont="1" applyFill="1" applyBorder="1" applyAlignment="1">
      <alignment horizontal="center" vertical="center" wrapText="1"/>
    </xf>
    <xf numFmtId="3" fontId="44" fillId="0" borderId="0" xfId="0" applyNumberFormat="1" applyFont="1" applyBorder="1" applyAlignment="1">
      <alignment horizontal="center" vertical="center" wrapText="1"/>
    </xf>
    <xf numFmtId="0" fontId="43" fillId="3" borderId="0" xfId="0" applyFont="1" applyFill="1" applyBorder="1" applyAlignment="1">
      <alignment horizontal="center" wrapText="1"/>
    </xf>
    <xf numFmtId="49" fontId="43" fillId="0" borderId="0" xfId="0" applyNumberFormat="1" applyFont="1" applyBorder="1" applyAlignment="1">
      <alignment horizontal="center" vertical="center"/>
    </xf>
    <xf numFmtId="0" fontId="40" fillId="0" borderId="1" xfId="0" applyFont="1" applyBorder="1" applyAlignment="1">
      <alignment vertical="center" wrapText="1"/>
    </xf>
    <xf numFmtId="3" fontId="40" fillId="0" borderId="1" xfId="0" applyNumberFormat="1" applyFont="1" applyBorder="1" applyAlignment="1">
      <alignment horizontal="center" vertical="center"/>
    </xf>
    <xf numFmtId="3" fontId="40" fillId="0" borderId="0" xfId="0" applyNumberFormat="1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center" wrapText="1"/>
    </xf>
    <xf numFmtId="0" fontId="40" fillId="0" borderId="5" xfId="0" applyFont="1" applyBorder="1" applyAlignment="1">
      <alignment vertical="center" wrapText="1"/>
    </xf>
    <xf numFmtId="3" fontId="43" fillId="0" borderId="1" xfId="0" applyNumberFormat="1" applyFont="1" applyBorder="1" applyAlignment="1">
      <alignment horizontal="center"/>
    </xf>
    <xf numFmtId="3" fontId="43" fillId="0" borderId="0" xfId="0" applyNumberFormat="1" applyFont="1" applyBorder="1" applyAlignment="1">
      <alignment horizontal="center"/>
    </xf>
    <xf numFmtId="49" fontId="46" fillId="3" borderId="2" xfId="0" applyNumberFormat="1" applyFont="1" applyFill="1" applyBorder="1" applyAlignment="1" applyProtection="1">
      <alignment horizontal="left"/>
      <protection hidden="1"/>
    </xf>
    <xf numFmtId="3" fontId="40" fillId="3" borderId="5" xfId="0" applyNumberFormat="1" applyFont="1" applyFill="1" applyBorder="1" applyAlignment="1" applyProtection="1">
      <alignment horizontal="center"/>
      <protection hidden="1"/>
    </xf>
    <xf numFmtId="3" fontId="40" fillId="3" borderId="5" xfId="0" applyNumberFormat="1" applyFont="1" applyFill="1" applyBorder="1" applyAlignment="1" applyProtection="1">
      <alignment horizontal="right"/>
      <protection hidden="1"/>
    </xf>
    <xf numFmtId="3" fontId="40" fillId="3" borderId="7" xfId="0" applyNumberFormat="1" applyFont="1" applyFill="1" applyBorder="1" applyAlignment="1" applyProtection="1">
      <alignment horizontal="right"/>
      <protection hidden="1"/>
    </xf>
    <xf numFmtId="3" fontId="40" fillId="3" borderId="0" xfId="0" applyNumberFormat="1" applyFont="1" applyFill="1" applyBorder="1" applyAlignment="1" applyProtection="1">
      <alignment horizontal="right"/>
      <protection hidden="1"/>
    </xf>
    <xf numFmtId="49" fontId="40" fillId="0" borderId="0" xfId="0" applyNumberFormat="1" applyFont="1" applyBorder="1" applyAlignment="1" applyProtection="1">
      <alignment horizontal="center" vertical="center"/>
      <protection hidden="1"/>
    </xf>
    <xf numFmtId="0" fontId="45" fillId="0" borderId="0" xfId="0" applyFont="1" applyBorder="1" applyAlignment="1" applyProtection="1">
      <alignment wrapText="1"/>
      <protection hidden="1"/>
    </xf>
    <xf numFmtId="49" fontId="40" fillId="0" borderId="0" xfId="0" applyNumberFormat="1" applyFont="1" applyBorder="1" applyAlignment="1" applyProtection="1">
      <alignment horizontal="right"/>
      <protection hidden="1"/>
    </xf>
    <xf numFmtId="0" fontId="41" fillId="0" borderId="0" xfId="0" applyFont="1" applyBorder="1" applyAlignment="1" applyProtection="1">
      <alignment vertical="top" wrapText="1"/>
      <protection hidden="1"/>
    </xf>
    <xf numFmtId="0" fontId="48" fillId="0" borderId="0" xfId="0" applyFont="1" applyBorder="1" applyAlignment="1">
      <alignment horizontal="left" wrapText="1"/>
    </xf>
    <xf numFmtId="49" fontId="41" fillId="0" borderId="0" xfId="0" applyNumberFormat="1" applyFont="1" applyBorder="1" applyAlignment="1" applyProtection="1">
      <alignment horizontal="left" wrapText="1"/>
      <protection hidden="1"/>
    </xf>
    <xf numFmtId="0" fontId="0" fillId="0" borderId="0" xfId="0" applyBorder="1" applyAlignment="1">
      <alignment horizontal="left" wrapText="1"/>
    </xf>
    <xf numFmtId="0" fontId="43" fillId="0" borderId="0" xfId="0" applyFont="1" applyAlignment="1" applyProtection="1">
      <alignment horizontal="right"/>
      <protection hidden="1"/>
    </xf>
    <xf numFmtId="0" fontId="43" fillId="0" borderId="0" xfId="0" applyFont="1" applyAlignment="1" applyProtection="1">
      <protection hidden="1"/>
    </xf>
    <xf numFmtId="0" fontId="46" fillId="0" borderId="0" xfId="0" applyFont="1" applyAlignment="1" applyProtection="1">
      <alignment horizontal="left" indent="15"/>
      <protection hidden="1"/>
    </xf>
    <xf numFmtId="0" fontId="43" fillId="0" borderId="0" xfId="0" applyFont="1" applyAlignment="1" applyProtection="1">
      <alignment horizontal="right" vertical="center"/>
      <protection hidden="1"/>
    </xf>
    <xf numFmtId="0" fontId="43" fillId="0" borderId="0" xfId="0" applyFont="1" applyAlignment="1" applyProtection="1">
      <alignment horizontal="center" vertical="center"/>
      <protection hidden="1"/>
    </xf>
    <xf numFmtId="0" fontId="0" fillId="0" borderId="0" xfId="0" applyBorder="1" applyAlignment="1"/>
    <xf numFmtId="0" fontId="1" fillId="0" borderId="0" xfId="0" applyFont="1" applyBorder="1" applyAlignment="1" applyProtection="1">
      <alignment vertical="top" wrapText="1"/>
      <protection hidden="1"/>
    </xf>
    <xf numFmtId="0" fontId="1" fillId="0" borderId="0" xfId="0" applyFont="1" applyBorder="1" applyAlignment="1" applyProtection="1">
      <alignment vertical="center" wrapText="1"/>
      <protection hidden="1"/>
    </xf>
    <xf numFmtId="49" fontId="1" fillId="0" borderId="0" xfId="0" applyNumberFormat="1" applyFont="1" applyBorder="1" applyAlignment="1" applyProtection="1">
      <alignment horizontal="left" vertical="center" wrapText="1"/>
      <protection hidden="1"/>
    </xf>
    <xf numFmtId="0" fontId="1" fillId="0" borderId="1" xfId="0" applyFont="1" applyBorder="1" applyAlignment="1">
      <alignment horizontal="left" vertical="center" wrapText="1"/>
    </xf>
    <xf numFmtId="3" fontId="1" fillId="0" borderId="7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left" vertical="center" wrapText="1"/>
    </xf>
    <xf numFmtId="3" fontId="1" fillId="0" borderId="12" xfId="0" applyNumberFormat="1" applyFont="1" applyBorder="1" applyAlignment="1">
      <alignment horizontal="center" vertical="center" wrapText="1"/>
    </xf>
    <xf numFmtId="0" fontId="1" fillId="0" borderId="9" xfId="0" applyFont="1" applyBorder="1" applyAlignment="1">
      <alignment horizontal="left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left" vertical="center" wrapText="1"/>
    </xf>
    <xf numFmtId="16" fontId="1" fillId="0" borderId="1" xfId="0" applyNumberFormat="1" applyFont="1" applyBorder="1" applyAlignment="1">
      <alignment horizontal="left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3" fontId="1" fillId="0" borderId="11" xfId="0" applyNumberFormat="1" applyFont="1" applyBorder="1" applyAlignment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wrapText="1"/>
      <protection hidden="1"/>
    </xf>
    <xf numFmtId="0" fontId="1" fillId="0" borderId="1" xfId="0" applyFont="1" applyBorder="1" applyAlignment="1">
      <alignment vertical="center" wrapText="1"/>
    </xf>
    <xf numFmtId="0" fontId="0" fillId="0" borderId="1" xfId="0" applyBorder="1" applyAlignment="1"/>
    <xf numFmtId="0" fontId="4" fillId="0" borderId="1" xfId="0" applyFont="1" applyBorder="1" applyAlignment="1">
      <alignment horizontal="center" vertical="center"/>
    </xf>
    <xf numFmtId="0" fontId="1" fillId="0" borderId="6" xfId="0" applyFont="1" applyBorder="1" applyAlignment="1">
      <alignment vertical="center" wrapText="1"/>
    </xf>
    <xf numFmtId="0" fontId="0" fillId="0" borderId="4" xfId="0" applyBorder="1" applyAlignment="1"/>
    <xf numFmtId="0" fontId="1" fillId="4" borderId="1" xfId="0" applyFont="1" applyFill="1" applyBorder="1" applyAlignment="1">
      <alignment horizontal="left" vertical="center" wrapText="1"/>
    </xf>
    <xf numFmtId="3" fontId="1" fillId="4" borderId="7" xfId="0" applyNumberFormat="1" applyFont="1" applyFill="1" applyBorder="1" applyAlignment="1">
      <alignment horizontal="center" vertical="center" wrapText="1"/>
    </xf>
    <xf numFmtId="0" fontId="4" fillId="3" borderId="6" xfId="0" applyFont="1" applyFill="1" applyBorder="1" applyAlignment="1" applyProtection="1">
      <alignment horizontal="center" vertical="center" wrapText="1"/>
      <protection hidden="1"/>
    </xf>
    <xf numFmtId="0" fontId="4" fillId="0" borderId="7" xfId="0" applyFont="1" applyBorder="1" applyAlignment="1">
      <alignment horizontal="center" vertical="center"/>
    </xf>
    <xf numFmtId="3" fontId="1" fillId="0" borderId="10" xfId="0" applyNumberFormat="1" applyFont="1" applyBorder="1" applyAlignment="1">
      <alignment horizontal="center" vertical="center" wrapText="1"/>
    </xf>
    <xf numFmtId="0" fontId="1" fillId="4" borderId="9" xfId="0" applyFont="1" applyFill="1" applyBorder="1" applyAlignment="1">
      <alignment horizontal="left" vertical="center" wrapText="1"/>
    </xf>
    <xf numFmtId="3" fontId="1" fillId="4" borderId="11" xfId="0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left" vertical="center" wrapText="1"/>
      <protection hidden="1"/>
    </xf>
    <xf numFmtId="0" fontId="0" fillId="0" borderId="5" xfId="0" applyBorder="1" applyAlignment="1"/>
    <xf numFmtId="0" fontId="4" fillId="3" borderId="1" xfId="0" applyFont="1" applyFill="1" applyBorder="1" applyAlignment="1" applyProtection="1">
      <alignment horizontal="center" vertical="center"/>
      <protection hidden="1"/>
    </xf>
    <xf numFmtId="0" fontId="4" fillId="0" borderId="1" xfId="0" applyFont="1" applyBorder="1" applyAlignment="1" applyProtection="1">
      <alignment horizontal="center" vertical="center"/>
      <protection hidden="1"/>
    </xf>
    <xf numFmtId="0" fontId="4" fillId="0" borderId="7" xfId="0" applyFont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left" vertical="center" wrapText="1"/>
      <protection hidden="1"/>
    </xf>
    <xf numFmtId="3" fontId="1" fillId="4" borderId="7" xfId="0" applyNumberFormat="1" applyFont="1" applyFill="1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vertical="center"/>
      <protection hidden="1"/>
    </xf>
    <xf numFmtId="0" fontId="1" fillId="0" borderId="1" xfId="0" applyFont="1" applyBorder="1" applyAlignment="1" applyProtection="1">
      <alignment horizontal="left" vertical="center"/>
      <protection hidden="1"/>
    </xf>
    <xf numFmtId="0" fontId="1" fillId="0" borderId="8" xfId="0" applyFont="1" applyBorder="1" applyAlignment="1" applyProtection="1">
      <alignment horizontal="left" vertical="center"/>
      <protection hidden="1"/>
    </xf>
    <xf numFmtId="3" fontId="1" fillId="0" borderId="3" xfId="0" applyNumberFormat="1" applyFont="1" applyBorder="1" applyAlignment="1" applyProtection="1">
      <alignment horizontal="center" vertical="center" wrapText="1"/>
      <protection hidden="1"/>
    </xf>
    <xf numFmtId="0" fontId="1" fillId="4" borderId="1" xfId="3" applyNumberFormat="1" applyFont="1" applyFill="1" applyBorder="1" applyAlignment="1" applyProtection="1">
      <alignment horizontal="left" vertical="center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0" borderId="6" xfId="0" applyFont="1" applyBorder="1" applyAlignment="1" applyProtection="1">
      <alignment horizontal="center" vertical="center" wrapText="1"/>
      <protection hidden="1"/>
    </xf>
    <xf numFmtId="0" fontId="4" fillId="3" borderId="6" xfId="0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left" vertical="center"/>
      <protection hidden="1"/>
    </xf>
    <xf numFmtId="0" fontId="1" fillId="4" borderId="1" xfId="0" applyFont="1" applyFill="1" applyBorder="1" applyAlignment="1" applyProtection="1">
      <alignment vertical="center"/>
      <protection hidden="1"/>
    </xf>
    <xf numFmtId="3" fontId="1" fillId="0" borderId="1" xfId="0" applyNumberFormat="1" applyFont="1" applyBorder="1" applyAlignment="1" applyProtection="1">
      <alignment horizontal="center" vertical="top" wrapText="1"/>
      <protection hidden="1"/>
    </xf>
    <xf numFmtId="0" fontId="1" fillId="4" borderId="3" xfId="0" applyFont="1" applyFill="1" applyBorder="1" applyAlignment="1" applyProtection="1">
      <alignment horizontal="left" vertical="center"/>
      <protection hidden="1"/>
    </xf>
    <xf numFmtId="3" fontId="1" fillId="0" borderId="1" xfId="0" applyNumberFormat="1" applyFont="1" applyBorder="1" applyAlignment="1" applyProtection="1">
      <alignment horizontal="center" vertical="center"/>
      <protection hidden="1"/>
    </xf>
    <xf numFmtId="3" fontId="1" fillId="0" borderId="5" xfId="0" applyNumberFormat="1" applyFont="1" applyBorder="1" applyAlignment="1" applyProtection="1">
      <alignment horizontal="center" vertical="center"/>
      <protection hidden="1"/>
    </xf>
    <xf numFmtId="0" fontId="2" fillId="0" borderId="0" xfId="0" applyFont="1" applyBorder="1" applyAlignment="1" applyProtection="1">
      <alignment horizontal="right" wrapText="1"/>
      <protection hidden="1"/>
    </xf>
    <xf numFmtId="0" fontId="3" fillId="0" borderId="0" xfId="0" applyFont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0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49" fontId="21" fillId="4" borderId="0" xfId="0" applyNumberFormat="1" applyFont="1" applyFill="1" applyBorder="1" applyAlignment="1" applyProtection="1">
      <alignment horizontal="left" vertical="center" wrapText="1"/>
      <protection hidden="1"/>
    </xf>
    <xf numFmtId="16" fontId="17" fillId="0" borderId="1" xfId="0" applyNumberFormat="1" applyFont="1" applyBorder="1" applyAlignment="1">
      <alignment horizontal="left" vertical="center" wrapText="1"/>
    </xf>
    <xf numFmtId="3" fontId="17" fillId="0" borderId="7" xfId="0" applyNumberFormat="1" applyFont="1" applyBorder="1" applyAlignment="1">
      <alignment horizontal="center" vertical="center" wrapText="1"/>
    </xf>
    <xf numFmtId="0" fontId="19" fillId="3" borderId="6" xfId="0" applyFont="1" applyFill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horizontal="left" vertical="center" wrapText="1"/>
    </xf>
    <xf numFmtId="9" fontId="17" fillId="0" borderId="7" xfId="2" applyFont="1" applyBorder="1" applyAlignment="1" applyProtection="1">
      <alignment horizontal="center" vertical="center" wrapText="1"/>
    </xf>
    <xf numFmtId="0" fontId="21" fillId="0" borderId="0" xfId="0" applyFont="1" applyBorder="1" applyAlignment="1" applyProtection="1">
      <alignment horizontal="left" vertical="top" wrapText="1"/>
      <protection hidden="1"/>
    </xf>
    <xf numFmtId="3" fontId="17" fillId="0" borderId="1" xfId="0" applyNumberFormat="1" applyFont="1" applyBorder="1" applyAlignment="1">
      <alignment horizontal="center" vertical="center" wrapText="1"/>
    </xf>
    <xf numFmtId="0" fontId="17" fillId="0" borderId="3" xfId="0" applyFont="1" applyBorder="1" applyAlignment="1">
      <alignment horizontal="left" vertical="center" wrapText="1"/>
    </xf>
    <xf numFmtId="3" fontId="17" fillId="0" borderId="11" xfId="0" applyNumberFormat="1" applyFont="1" applyBorder="1" applyAlignment="1">
      <alignment horizontal="center" vertical="center" wrapText="1"/>
    </xf>
    <xf numFmtId="0" fontId="19" fillId="3" borderId="1" xfId="0" applyFont="1" applyFill="1" applyBorder="1" applyAlignment="1" applyProtection="1">
      <alignment horizontal="center" vertical="center" wrapText="1"/>
      <protection hidden="1"/>
    </xf>
    <xf numFmtId="0" fontId="19" fillId="0" borderId="6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 wrapText="1"/>
    </xf>
    <xf numFmtId="3" fontId="17" fillId="0" borderId="12" xfId="0" applyNumberFormat="1" applyFont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0" fontId="17" fillId="4" borderId="1" xfId="0" applyFont="1" applyFill="1" applyBorder="1" applyAlignment="1">
      <alignment horizontal="left" vertical="center" wrapText="1"/>
    </xf>
    <xf numFmtId="3" fontId="17" fillId="4" borderId="7" xfId="0" applyNumberFormat="1" applyFont="1" applyFill="1" applyBorder="1" applyAlignment="1">
      <alignment horizontal="center" vertical="center" wrapText="1"/>
    </xf>
    <xf numFmtId="3" fontId="17" fillId="4" borderId="1" xfId="0" applyNumberFormat="1" applyFont="1" applyFill="1" applyBorder="1" applyAlignment="1">
      <alignment horizontal="center" vertical="center" wrapText="1"/>
    </xf>
    <xf numFmtId="0" fontId="17" fillId="0" borderId="13" xfId="0" applyFont="1" applyBorder="1" applyAlignment="1" applyProtection="1">
      <alignment horizontal="center" vertical="center" wrapText="1"/>
      <protection hidden="1"/>
    </xf>
    <xf numFmtId="0" fontId="19" fillId="3" borderId="6" xfId="0" applyFont="1" applyFill="1" applyBorder="1" applyAlignment="1" applyProtection="1">
      <alignment horizontal="center" vertical="center" wrapText="1"/>
      <protection hidden="1"/>
    </xf>
    <xf numFmtId="0" fontId="18" fillId="0" borderId="13" xfId="0" applyFont="1" applyBorder="1" applyAlignment="1"/>
    <xf numFmtId="0" fontId="21" fillId="4" borderId="1" xfId="0" applyFont="1" applyFill="1" applyBorder="1" applyAlignment="1">
      <alignment horizontal="left" vertical="center" wrapText="1" indent="15"/>
    </xf>
    <xf numFmtId="3" fontId="21" fillId="4" borderId="1" xfId="0" applyNumberFormat="1" applyFont="1" applyFill="1" applyBorder="1" applyAlignment="1">
      <alignment horizontal="center" vertical="center" wrapText="1"/>
    </xf>
    <xf numFmtId="3" fontId="17" fillId="0" borderId="3" xfId="0" applyNumberFormat="1" applyFont="1" applyBorder="1" applyAlignment="1" applyProtection="1">
      <alignment horizontal="center" vertical="center" wrapText="1"/>
      <protection hidden="1"/>
    </xf>
    <xf numFmtId="0" fontId="17" fillId="0" borderId="1" xfId="0" applyFont="1" applyBorder="1" applyAlignment="1" applyProtection="1">
      <alignment horizontal="left" vertical="center" wrapText="1"/>
      <protection hidden="1"/>
    </xf>
    <xf numFmtId="0" fontId="19" fillId="0" borderId="7" xfId="0" applyFont="1" applyBorder="1" applyAlignment="1">
      <alignment horizontal="center" vertical="center"/>
    </xf>
    <xf numFmtId="3" fontId="17" fillId="4" borderId="6" xfId="0" applyNumberFormat="1" applyFont="1" applyFill="1" applyBorder="1" applyAlignment="1">
      <alignment horizontal="center" vertical="center" wrapText="1"/>
    </xf>
    <xf numFmtId="0" fontId="19" fillId="3" borderId="1" xfId="0" applyFont="1" applyFill="1" applyBorder="1" applyAlignment="1" applyProtection="1">
      <alignment horizontal="center" vertical="center"/>
      <protection hidden="1"/>
    </xf>
    <xf numFmtId="3" fontId="17" fillId="0" borderId="1" xfId="0" applyNumberFormat="1" applyFont="1" applyBorder="1" applyAlignment="1" applyProtection="1">
      <alignment horizontal="center" vertical="center" wrapText="1"/>
      <protection hidden="1"/>
    </xf>
    <xf numFmtId="3" fontId="17" fillId="0" borderId="1" xfId="0" applyNumberFormat="1" applyFont="1" applyBorder="1" applyAlignment="1" applyProtection="1">
      <alignment horizontal="left" vertical="center" wrapText="1"/>
      <protection hidden="1"/>
    </xf>
    <xf numFmtId="0" fontId="19" fillId="3" borderId="6" xfId="0" applyFont="1" applyFill="1" applyBorder="1" applyAlignment="1" applyProtection="1">
      <alignment horizontal="center" vertical="center"/>
      <protection hidden="1"/>
    </xf>
    <xf numFmtId="0" fontId="19" fillId="0" borderId="0" xfId="0" applyFont="1" applyBorder="1" applyAlignment="1" applyProtection="1">
      <alignment horizontal="right" wrapText="1"/>
      <protection hidden="1"/>
    </xf>
    <xf numFmtId="0" fontId="17" fillId="0" borderId="0" xfId="0" applyFont="1" applyBorder="1" applyAlignment="1" applyProtection="1">
      <alignment horizontal="right" wrapText="1"/>
      <protection hidden="1"/>
    </xf>
    <xf numFmtId="0" fontId="19" fillId="0" borderId="0" xfId="0" applyFont="1" applyBorder="1" applyAlignment="1" applyProtection="1">
      <alignment horizontal="center" vertical="center" wrapText="1"/>
      <protection hidden="1"/>
    </xf>
    <xf numFmtId="0" fontId="18" fillId="0" borderId="0" xfId="0" applyFont="1" applyBorder="1" applyAlignment="1"/>
    <xf numFmtId="0" fontId="19" fillId="5" borderId="1" xfId="0" applyFont="1" applyFill="1" applyBorder="1" applyAlignment="1" applyProtection="1">
      <alignment horizontal="center" vertical="center" wrapText="1"/>
      <protection hidden="1"/>
    </xf>
    <xf numFmtId="0" fontId="20" fillId="5" borderId="1" xfId="0" applyFont="1" applyFill="1" applyBorder="1" applyAlignment="1" applyProtection="1">
      <alignment horizontal="center" vertical="center" wrapText="1"/>
      <protection hidden="1"/>
    </xf>
    <xf numFmtId="168" fontId="32" fillId="0" borderId="1" xfId="0" applyNumberFormat="1" applyFont="1" applyBorder="1" applyAlignment="1" applyProtection="1">
      <alignment horizontal="left" vertical="center" wrapText="1"/>
      <protection hidden="1"/>
    </xf>
    <xf numFmtId="168" fontId="32" fillId="0" borderId="1" xfId="0" applyNumberFormat="1" applyFont="1" applyBorder="1" applyAlignment="1" applyProtection="1">
      <alignment horizontal="center" vertical="center" wrapText="1"/>
      <protection hidden="1"/>
    </xf>
    <xf numFmtId="168" fontId="26" fillId="0" borderId="1" xfId="0" applyNumberFormat="1" applyFont="1" applyBorder="1" applyAlignment="1" applyProtection="1">
      <alignment horizontal="center" vertical="center" wrapText="1"/>
      <protection hidden="1"/>
    </xf>
    <xf numFmtId="168" fontId="32" fillId="0" borderId="3" xfId="0" applyNumberFormat="1" applyFont="1" applyBorder="1" applyAlignment="1" applyProtection="1">
      <alignment horizontal="center" vertical="center" wrapText="1"/>
      <protection hidden="1"/>
    </xf>
    <xf numFmtId="168" fontId="27" fillId="0" borderId="0" xfId="0" applyNumberFormat="1" applyFont="1" applyBorder="1" applyAlignment="1">
      <alignment wrapText="1"/>
    </xf>
    <xf numFmtId="168" fontId="28" fillId="0" borderId="14" xfId="0" applyNumberFormat="1" applyFont="1" applyBorder="1" applyAlignment="1" applyProtection="1">
      <alignment horizontal="center" vertical="center" wrapText="1"/>
      <protection hidden="1"/>
    </xf>
    <xf numFmtId="168" fontId="32" fillId="0" borderId="3" xfId="0" applyNumberFormat="1" applyFont="1" applyBorder="1" applyAlignment="1" applyProtection="1">
      <alignment horizontal="left" vertical="center" wrapText="1"/>
      <protection hidden="1"/>
    </xf>
    <xf numFmtId="168" fontId="32" fillId="0" borderId="6" xfId="0" applyNumberFormat="1" applyFont="1" applyBorder="1" applyAlignment="1" applyProtection="1">
      <alignment horizontal="center" vertical="center" wrapText="1"/>
      <protection hidden="1"/>
    </xf>
    <xf numFmtId="168" fontId="32" fillId="4" borderId="1" xfId="0" applyNumberFormat="1" applyFont="1" applyFill="1" applyBorder="1" applyAlignment="1" applyProtection="1">
      <alignment horizontal="left" vertical="center" wrapText="1"/>
      <protection hidden="1"/>
    </xf>
    <xf numFmtId="168" fontId="26" fillId="0" borderId="2" xfId="0" applyNumberFormat="1" applyFont="1" applyBorder="1" applyAlignment="1" applyProtection="1">
      <alignment horizontal="center" vertical="center" wrapText="1"/>
      <protection hidden="1"/>
    </xf>
    <xf numFmtId="168" fontId="26" fillId="4" borderId="3" xfId="0" applyNumberFormat="1" applyFont="1" applyFill="1" applyBorder="1" applyAlignment="1" applyProtection="1">
      <alignment horizontal="center" vertical="center" wrapText="1"/>
      <protection hidden="1"/>
    </xf>
    <xf numFmtId="168" fontId="33" fillId="3" borderId="1" xfId="0" applyNumberFormat="1" applyFont="1" applyFill="1" applyBorder="1" applyAlignment="1" applyProtection="1">
      <alignment horizontal="center" vertical="center" wrapText="1"/>
      <protection hidden="1"/>
    </xf>
    <xf numFmtId="168" fontId="28" fillId="0" borderId="19" xfId="0" applyNumberFormat="1" applyFont="1" applyBorder="1" applyAlignment="1" applyProtection="1">
      <alignment horizontal="center" vertical="center" wrapText="1"/>
      <protection hidden="1"/>
    </xf>
    <xf numFmtId="168" fontId="28" fillId="0" borderId="1" xfId="0" applyNumberFormat="1" applyFont="1" applyBorder="1" applyAlignment="1" applyProtection="1">
      <alignment horizontal="center" vertical="center" wrapText="1"/>
      <protection hidden="1"/>
    </xf>
    <xf numFmtId="168" fontId="28" fillId="0" borderId="2" xfId="0" applyNumberFormat="1" applyFont="1" applyBorder="1" applyAlignment="1" applyProtection="1">
      <alignment horizontal="center" vertical="center" wrapText="1"/>
      <protection hidden="1"/>
    </xf>
    <xf numFmtId="168" fontId="32" fillId="4" borderId="1" xfId="0" applyNumberFormat="1" applyFont="1" applyFill="1" applyBorder="1" applyAlignment="1" applyProtection="1">
      <alignment horizontal="center" vertical="center" wrapText="1"/>
      <protection hidden="1"/>
    </xf>
    <xf numFmtId="168" fontId="26" fillId="0" borderId="20" xfId="0" applyNumberFormat="1" applyFont="1" applyBorder="1" applyAlignment="1" applyProtection="1">
      <alignment horizontal="center" vertical="center" wrapText="1"/>
      <protection hidden="1"/>
    </xf>
    <xf numFmtId="168" fontId="26" fillId="0" borderId="23" xfId="0" applyNumberFormat="1" applyFont="1" applyBorder="1" applyAlignment="1" applyProtection="1">
      <alignment horizontal="center" vertical="center" wrapText="1"/>
      <protection hidden="1"/>
    </xf>
    <xf numFmtId="168" fontId="32" fillId="4" borderId="3" xfId="0" applyNumberFormat="1" applyFont="1" applyFill="1" applyBorder="1" applyAlignment="1" applyProtection="1">
      <alignment horizontal="left" vertical="center" wrapText="1"/>
      <protection hidden="1"/>
    </xf>
    <xf numFmtId="168" fontId="26" fillId="0" borderId="14" xfId="0" applyNumberFormat="1" applyFont="1" applyBorder="1" applyAlignment="1" applyProtection="1">
      <alignment horizontal="center" vertical="center" wrapText="1"/>
      <protection hidden="1"/>
    </xf>
    <xf numFmtId="168" fontId="26" fillId="4" borderId="21" xfId="0" applyNumberFormat="1" applyFont="1" applyFill="1" applyBorder="1" applyAlignment="1" applyProtection="1">
      <alignment horizontal="left" vertical="center" wrapText="1"/>
      <protection hidden="1"/>
    </xf>
    <xf numFmtId="168" fontId="32" fillId="0" borderId="14" xfId="0" applyNumberFormat="1" applyFont="1" applyBorder="1" applyAlignment="1" applyProtection="1">
      <alignment horizontal="center" vertical="center" wrapText="1"/>
      <protection hidden="1"/>
    </xf>
    <xf numFmtId="168" fontId="28" fillId="3" borderId="18" xfId="0" applyNumberFormat="1" applyFont="1" applyFill="1" applyBorder="1" applyAlignment="1" applyProtection="1">
      <alignment horizontal="center" vertical="center" wrapText="1"/>
      <protection hidden="1"/>
    </xf>
    <xf numFmtId="168" fontId="32" fillId="4" borderId="17" xfId="0" applyNumberFormat="1" applyFont="1" applyFill="1" applyBorder="1" applyAlignment="1" applyProtection="1">
      <alignment horizontal="left" vertical="center" wrapText="1"/>
      <protection hidden="1"/>
    </xf>
    <xf numFmtId="0" fontId="26" fillId="0" borderId="0" xfId="0" applyFont="1" applyBorder="1" applyAlignment="1">
      <alignment horizontal="center" vertical="center"/>
    </xf>
    <xf numFmtId="168" fontId="32" fillId="4" borderId="19" xfId="0" applyNumberFormat="1" applyFont="1" applyFill="1" applyBorder="1" applyAlignment="1" applyProtection="1">
      <alignment horizontal="left" vertical="center" wrapText="1"/>
      <protection hidden="1"/>
    </xf>
    <xf numFmtId="168" fontId="32" fillId="4" borderId="21" xfId="0" applyNumberFormat="1" applyFont="1" applyFill="1" applyBorder="1" applyAlignment="1" applyProtection="1">
      <alignment horizontal="left" vertical="center" wrapText="1"/>
      <protection hidden="1"/>
    </xf>
    <xf numFmtId="0" fontId="26" fillId="0" borderId="14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center" vertical="center"/>
    </xf>
    <xf numFmtId="168" fontId="32" fillId="0" borderId="21" xfId="0" applyNumberFormat="1" applyFont="1" applyBorder="1" applyAlignment="1" applyProtection="1">
      <alignment horizontal="left" vertical="center" wrapText="1"/>
      <protection hidden="1"/>
    </xf>
    <xf numFmtId="168" fontId="28" fillId="3" borderId="22" xfId="0" applyNumberFormat="1" applyFont="1" applyFill="1" applyBorder="1" applyAlignment="1" applyProtection="1">
      <alignment horizontal="center" vertical="center" wrapText="1"/>
      <protection hidden="1"/>
    </xf>
    <xf numFmtId="168" fontId="32" fillId="0" borderId="19" xfId="0" applyNumberFormat="1" applyFont="1" applyBorder="1" applyAlignment="1" applyProtection="1">
      <alignment horizontal="left" vertical="center" wrapText="1"/>
      <protection hidden="1"/>
    </xf>
    <xf numFmtId="168" fontId="26" fillId="0" borderId="19" xfId="0" applyNumberFormat="1" applyFont="1" applyBorder="1" applyAlignment="1" applyProtection="1">
      <alignment horizontal="left" vertical="center" wrapText="1"/>
      <protection hidden="1"/>
    </xf>
    <xf numFmtId="168" fontId="32" fillId="0" borderId="20" xfId="0" applyNumberFormat="1" applyFont="1" applyBorder="1" applyAlignment="1" applyProtection="1">
      <alignment horizontal="center" vertical="center" wrapText="1"/>
      <protection hidden="1"/>
    </xf>
    <xf numFmtId="168" fontId="26" fillId="0" borderId="21" xfId="0" applyNumberFormat="1" applyFont="1" applyBorder="1" applyAlignment="1" applyProtection="1">
      <alignment horizontal="left" vertical="center" wrapText="1"/>
      <protection hidden="1"/>
    </xf>
    <xf numFmtId="168" fontId="26" fillId="0" borderId="14" xfId="0" applyNumberFormat="1" applyFont="1" applyBorder="1" applyAlignment="1" applyProtection="1">
      <alignment horizontal="left" vertical="center" wrapText="1"/>
      <protection hidden="1"/>
    </xf>
    <xf numFmtId="168" fontId="28" fillId="0" borderId="0" xfId="0" applyNumberFormat="1" applyFont="1" applyBorder="1" applyAlignment="1" applyProtection="1">
      <alignment horizontal="right" vertical="center" wrapText="1"/>
      <protection hidden="1"/>
    </xf>
    <xf numFmtId="168" fontId="28" fillId="0" borderId="0" xfId="0" applyNumberFormat="1" applyFont="1" applyBorder="1" applyAlignment="1" applyProtection="1">
      <alignment horizontal="center" vertical="center" wrapText="1"/>
      <protection hidden="1"/>
    </xf>
    <xf numFmtId="168" fontId="28" fillId="5" borderId="1" xfId="0" applyNumberFormat="1" applyFont="1" applyFill="1" applyBorder="1" applyAlignment="1" applyProtection="1">
      <alignment horizontal="center" vertical="center" wrapText="1"/>
      <protection hidden="1"/>
    </xf>
    <xf numFmtId="168" fontId="29" fillId="5" borderId="1" xfId="0" applyNumberFormat="1" applyFont="1" applyFill="1" applyBorder="1" applyAlignment="1" applyProtection="1">
      <alignment horizontal="center" vertical="center" wrapText="1"/>
      <protection hidden="1"/>
    </xf>
    <xf numFmtId="168" fontId="30" fillId="0" borderId="20" xfId="0" applyNumberFormat="1" applyFont="1" applyBorder="1" applyAlignment="1" applyProtection="1">
      <alignment horizontal="center" vertical="center" wrapText="1"/>
      <protection hidden="1"/>
    </xf>
    <xf numFmtId="0" fontId="36" fillId="0" borderId="9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3" fontId="36" fillId="0" borderId="1" xfId="0" applyNumberFormat="1" applyFont="1" applyBorder="1" applyAlignment="1">
      <alignment horizontal="center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0" xfId="0" applyFont="1" applyBorder="1" applyAlignment="1" applyProtection="1">
      <alignment vertical="top" wrapText="1"/>
      <protection hidden="1"/>
    </xf>
    <xf numFmtId="49" fontId="36" fillId="0" borderId="0" xfId="0" applyNumberFormat="1" applyFont="1" applyBorder="1" applyAlignment="1" applyProtection="1">
      <alignment horizontal="left" vertical="center" wrapText="1"/>
      <protection hidden="1"/>
    </xf>
    <xf numFmtId="3" fontId="36" fillId="0" borderId="7" xfId="0" applyNumberFormat="1" applyFont="1" applyBorder="1" applyAlignment="1">
      <alignment horizontal="center" vertical="center" wrapText="1"/>
    </xf>
    <xf numFmtId="0" fontId="36" fillId="0" borderId="6" xfId="0" applyFont="1" applyBorder="1" applyAlignment="1">
      <alignment horizontal="left" vertical="center" wrapText="1"/>
    </xf>
    <xf numFmtId="3" fontId="36" fillId="0" borderId="12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16" fontId="36" fillId="0" borderId="1" xfId="0" applyNumberFormat="1" applyFont="1" applyBorder="1" applyAlignment="1">
      <alignment horizontal="left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 vertical="center"/>
    </xf>
    <xf numFmtId="3" fontId="36" fillId="0" borderId="11" xfId="0" applyNumberFormat="1" applyFont="1" applyBorder="1" applyAlignment="1">
      <alignment horizontal="center" vertical="center" wrapText="1"/>
    </xf>
    <xf numFmtId="0" fontId="36" fillId="0" borderId="6" xfId="0" applyFont="1" applyBorder="1" applyAlignment="1">
      <alignment vertical="center" wrapText="1"/>
    </xf>
    <xf numFmtId="0" fontId="36" fillId="0" borderId="1" xfId="0" applyFont="1" applyBorder="1" applyAlignment="1">
      <alignment vertical="center" wrapText="1"/>
    </xf>
    <xf numFmtId="0" fontId="36" fillId="4" borderId="1" xfId="0" applyFont="1" applyFill="1" applyBorder="1" applyAlignment="1">
      <alignment horizontal="left" vertical="center" wrapText="1"/>
    </xf>
    <xf numFmtId="3" fontId="36" fillId="4" borderId="7" xfId="0" applyNumberFormat="1" applyFont="1" applyFill="1" applyBorder="1" applyAlignment="1">
      <alignment horizontal="center" vertical="center" wrapText="1"/>
    </xf>
    <xf numFmtId="0" fontId="2" fillId="3" borderId="6" xfId="0" applyFont="1" applyFill="1" applyBorder="1" applyAlignment="1" applyProtection="1">
      <alignment horizontal="center" vertical="center" wrapText="1"/>
      <protection hidden="1"/>
    </xf>
    <xf numFmtId="0" fontId="36" fillId="4" borderId="9" xfId="0" applyFont="1" applyFill="1" applyBorder="1" applyAlignment="1">
      <alignment horizontal="left" vertical="center" wrapText="1"/>
    </xf>
    <xf numFmtId="3" fontId="36" fillId="4" borderId="11" xfId="0" applyNumberFormat="1" applyFont="1" applyFill="1" applyBorder="1" applyAlignment="1">
      <alignment horizontal="center" vertical="center" wrapText="1"/>
    </xf>
    <xf numFmtId="0" fontId="36" fillId="4" borderId="1" xfId="0" applyFont="1" applyFill="1" applyBorder="1" applyAlignment="1" applyProtection="1">
      <alignment horizontal="left" vertical="center" wrapText="1"/>
      <protection hidden="1"/>
    </xf>
    <xf numFmtId="3" fontId="36" fillId="4" borderId="7" xfId="0" applyNumberFormat="1" applyFont="1" applyFill="1" applyBorder="1" applyAlignment="1" applyProtection="1">
      <alignment horizontal="center" vertical="center"/>
      <protection hidden="1"/>
    </xf>
    <xf numFmtId="0" fontId="2" fillId="0" borderId="7" xfId="0" applyFont="1" applyBorder="1" applyAlignment="1">
      <alignment horizontal="center" vertical="center"/>
    </xf>
    <xf numFmtId="3" fontId="36" fillId="0" borderId="10" xfId="0" applyNumberFormat="1" applyFont="1" applyBorder="1" applyAlignment="1">
      <alignment horizontal="center" vertical="center" wrapText="1"/>
    </xf>
    <xf numFmtId="0" fontId="36" fillId="0" borderId="8" xfId="0" applyFont="1" applyBorder="1" applyAlignment="1" applyProtection="1">
      <alignment horizontal="left" vertical="center"/>
      <protection hidden="1"/>
    </xf>
    <xf numFmtId="3" fontId="36" fillId="0" borderId="3" xfId="0" applyNumberFormat="1" applyFont="1" applyBorder="1" applyAlignment="1" applyProtection="1">
      <alignment horizontal="center" vertical="center" wrapText="1"/>
      <protection hidden="1"/>
    </xf>
    <xf numFmtId="0" fontId="36" fillId="0" borderId="1" xfId="0" applyFont="1" applyBorder="1" applyAlignment="1" applyProtection="1">
      <alignment horizontal="left" vertical="center" wrapText="1"/>
      <protection hidden="1"/>
    </xf>
    <xf numFmtId="0" fontId="2" fillId="3" borderId="1" xfId="0" applyFont="1" applyFill="1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2" fillId="0" borderId="7" xfId="0" applyFont="1" applyBorder="1" applyAlignment="1" applyProtection="1">
      <alignment horizontal="center" vertical="center" wrapText="1"/>
      <protection hidden="1"/>
    </xf>
    <xf numFmtId="0" fontId="2" fillId="0" borderId="6" xfId="0" applyFont="1" applyBorder="1" applyAlignment="1" applyProtection="1">
      <alignment horizontal="center" vertical="center" wrapText="1"/>
      <protection hidden="1"/>
    </xf>
    <xf numFmtId="0" fontId="36" fillId="0" borderId="1" xfId="0" applyFont="1" applyBorder="1" applyAlignment="1" applyProtection="1">
      <alignment vertical="center"/>
      <protection hidden="1"/>
    </xf>
    <xf numFmtId="0" fontId="36" fillId="0" borderId="1" xfId="0" applyFont="1" applyBorder="1" applyAlignment="1" applyProtection="1">
      <alignment horizontal="left" vertical="center"/>
      <protection hidden="1"/>
    </xf>
    <xf numFmtId="0" fontId="36" fillId="4" borderId="1" xfId="3" applyNumberFormat="1" applyFont="1" applyFill="1" applyBorder="1" applyAlignment="1" applyProtection="1">
      <alignment horizontal="left" vertical="center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36" fillId="0" borderId="3" xfId="0" applyFont="1" applyBorder="1" applyAlignment="1" applyProtection="1">
      <alignment horizontal="left" vertical="center"/>
      <protection hidden="1"/>
    </xf>
    <xf numFmtId="0" fontId="2" fillId="3" borderId="6" xfId="0" applyFont="1" applyFill="1" applyBorder="1" applyAlignment="1" applyProtection="1">
      <alignment horizontal="center" vertical="center"/>
      <protection hidden="1"/>
    </xf>
    <xf numFmtId="0" fontId="36" fillId="4" borderId="1" xfId="0" applyFont="1" applyFill="1" applyBorder="1" applyAlignment="1" applyProtection="1">
      <alignment horizontal="left" vertical="center"/>
      <protection hidden="1"/>
    </xf>
    <xf numFmtId="0" fontId="36" fillId="4" borderId="1" xfId="0" applyFont="1" applyFill="1" applyBorder="1" applyAlignment="1" applyProtection="1">
      <alignment vertical="center"/>
      <protection hidden="1"/>
    </xf>
    <xf numFmtId="3" fontId="36" fillId="0" borderId="1" xfId="0" applyNumberFormat="1" applyFont="1" applyBorder="1" applyAlignment="1" applyProtection="1">
      <alignment horizontal="center" vertical="center" wrapText="1"/>
      <protection hidden="1"/>
    </xf>
    <xf numFmtId="3" fontId="36" fillId="0" borderId="1" xfId="0" applyNumberFormat="1" applyFont="1" applyBorder="1" applyAlignment="1" applyProtection="1">
      <alignment horizontal="center" vertical="center"/>
      <protection hidden="1"/>
    </xf>
    <xf numFmtId="3" fontId="36" fillId="0" borderId="5" xfId="0" applyNumberFormat="1" applyFont="1" applyBorder="1" applyAlignment="1" applyProtection="1">
      <alignment horizontal="center" vertical="center"/>
      <protection hidden="1"/>
    </xf>
    <xf numFmtId="0" fontId="36" fillId="0" borderId="2" xfId="0" applyFont="1" applyBorder="1" applyAlignment="1" applyProtection="1">
      <alignment horizontal="left" vertical="center"/>
      <protection hidden="1"/>
    </xf>
    <xf numFmtId="0" fontId="36" fillId="4" borderId="3" xfId="0" applyFont="1" applyFill="1" applyBorder="1" applyAlignment="1" applyProtection="1">
      <alignment horizontal="left" vertical="center"/>
      <protection hidden="1"/>
    </xf>
    <xf numFmtId="0" fontId="12" fillId="0" borderId="0" xfId="0" applyFont="1" applyBorder="1" applyAlignment="1" applyProtection="1">
      <alignment horizontal="right" wrapText="1"/>
      <protection hidden="1"/>
    </xf>
    <xf numFmtId="0" fontId="4" fillId="0" borderId="0" xfId="0" applyFont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 wrapText="1"/>
      <protection hidden="1"/>
    </xf>
    <xf numFmtId="0" fontId="40" fillId="0" borderId="1" xfId="0" applyFont="1" applyBorder="1" applyAlignment="1">
      <alignment vertical="center" wrapText="1"/>
    </xf>
    <xf numFmtId="0" fontId="41" fillId="0" borderId="0" xfId="0" applyFont="1" applyBorder="1" applyAlignment="1" applyProtection="1">
      <alignment vertical="top" wrapText="1"/>
      <protection hidden="1"/>
    </xf>
    <xf numFmtId="49" fontId="45" fillId="0" borderId="0" xfId="0" applyNumberFormat="1" applyFont="1" applyBorder="1" applyAlignment="1" applyProtection="1">
      <alignment horizontal="left" wrapText="1"/>
      <protection hidden="1"/>
    </xf>
    <xf numFmtId="0" fontId="40" fillId="0" borderId="1" xfId="0" applyFont="1" applyBorder="1" applyAlignment="1">
      <alignment horizontal="left" vertical="center" wrapText="1"/>
    </xf>
    <xf numFmtId="3" fontId="40" fillId="0" borderId="1" xfId="0" applyNumberFormat="1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left" wrapText="1"/>
    </xf>
    <xf numFmtId="0" fontId="43" fillId="3" borderId="1" xfId="0" applyFont="1" applyFill="1" applyBorder="1" applyAlignment="1">
      <alignment horizontal="center" wrapText="1"/>
    </xf>
    <xf numFmtId="0" fontId="43" fillId="0" borderId="6" xfId="0" applyFont="1" applyBorder="1" applyAlignment="1">
      <alignment horizontal="center"/>
    </xf>
    <xf numFmtId="3" fontId="40" fillId="0" borderId="1" xfId="0" applyNumberFormat="1" applyFont="1" applyBorder="1" applyAlignment="1">
      <alignment horizontal="center" vertical="center"/>
    </xf>
    <xf numFmtId="0" fontId="40" fillId="4" borderId="1" xfId="0" applyFont="1" applyFill="1" applyBorder="1" applyAlignment="1">
      <alignment horizontal="left" vertical="center" wrapText="1"/>
    </xf>
    <xf numFmtId="3" fontId="40" fillId="4" borderId="1" xfId="0" applyNumberFormat="1" applyFont="1" applyFill="1" applyBorder="1" applyAlignment="1">
      <alignment horizontal="center" vertical="center" wrapText="1"/>
    </xf>
    <xf numFmtId="3" fontId="44" fillId="0" borderId="1" xfId="0" applyNumberFormat="1" applyFont="1" applyBorder="1" applyAlignment="1">
      <alignment horizontal="center" vertical="center" wrapText="1"/>
    </xf>
    <xf numFmtId="0" fontId="40" fillId="0" borderId="3" xfId="0" applyFont="1" applyBorder="1" applyAlignment="1">
      <alignment horizontal="left" vertical="center" wrapText="1"/>
    </xf>
    <xf numFmtId="3" fontId="40" fillId="0" borderId="3" xfId="0" applyNumberFormat="1" applyFont="1" applyBorder="1" applyAlignment="1">
      <alignment horizontal="center" vertical="center" wrapText="1"/>
    </xf>
    <xf numFmtId="0" fontId="40" fillId="0" borderId="1" xfId="0" applyFont="1" applyBorder="1" applyAlignment="1" applyProtection="1">
      <protection hidden="1"/>
    </xf>
    <xf numFmtId="0" fontId="40" fillId="0" borderId="9" xfId="0" applyFont="1" applyBorder="1" applyAlignment="1" applyProtection="1">
      <protection hidden="1"/>
    </xf>
    <xf numFmtId="0" fontId="43" fillId="3" borderId="1" xfId="0" applyFont="1" applyFill="1" applyBorder="1" applyAlignment="1" applyProtection="1">
      <alignment horizontal="center" vertical="center"/>
      <protection hidden="1"/>
    </xf>
    <xf numFmtId="0" fontId="43" fillId="0" borderId="1" xfId="0" applyFont="1" applyBorder="1" applyAlignment="1" applyProtection="1">
      <alignment horizontal="center" vertical="center"/>
      <protection hidden="1"/>
    </xf>
    <xf numFmtId="0" fontId="43" fillId="0" borderId="7" xfId="0" applyFont="1" applyBorder="1" applyAlignment="1" applyProtection="1">
      <alignment horizontal="center" vertical="center" wrapText="1"/>
      <protection hidden="1"/>
    </xf>
    <xf numFmtId="0" fontId="40" fillId="4" borderId="1" xfId="0" applyFont="1" applyFill="1" applyBorder="1" applyAlignment="1" applyProtection="1">
      <alignment horizontal="center" wrapText="1"/>
      <protection hidden="1"/>
    </xf>
    <xf numFmtId="3" fontId="40" fillId="4" borderId="7" xfId="0" applyNumberFormat="1" applyFont="1" applyFill="1" applyBorder="1" applyAlignment="1" applyProtection="1">
      <alignment horizontal="center"/>
      <protection hidden="1"/>
    </xf>
    <xf numFmtId="0" fontId="43" fillId="0" borderId="1" xfId="0" applyFont="1" applyBorder="1" applyAlignment="1">
      <alignment horizontal="center"/>
    </xf>
    <xf numFmtId="0" fontId="43" fillId="0" borderId="6" xfId="0" applyFont="1" applyBorder="1" applyAlignment="1" applyProtection="1">
      <alignment horizontal="center" vertical="center"/>
      <protection hidden="1"/>
    </xf>
    <xf numFmtId="0" fontId="40" fillId="0" borderId="1" xfId="0" applyFont="1" applyBorder="1" applyAlignment="1" applyProtection="1">
      <alignment horizontal="left" wrapText="1"/>
      <protection hidden="1"/>
    </xf>
    <xf numFmtId="0" fontId="40" fillId="0" borderId="1" xfId="0" applyFont="1" applyBorder="1" applyAlignment="1" applyProtection="1">
      <alignment horizontal="left"/>
      <protection hidden="1"/>
    </xf>
    <xf numFmtId="0" fontId="41" fillId="0" borderId="1" xfId="0" applyFont="1" applyBorder="1" applyAlignment="1" applyProtection="1">
      <alignment wrapText="1"/>
      <protection hidden="1"/>
    </xf>
    <xf numFmtId="3" fontId="40" fillId="0" borderId="11" xfId="0" applyNumberFormat="1" applyFont="1" applyBorder="1" applyAlignment="1" applyProtection="1">
      <alignment horizontal="center" vertical="center"/>
      <protection hidden="1"/>
    </xf>
    <xf numFmtId="0" fontId="40" fillId="0" borderId="3" xfId="0" applyFont="1" applyBorder="1" applyAlignment="1" applyProtection="1">
      <protection hidden="1"/>
    </xf>
    <xf numFmtId="165" fontId="40" fillId="0" borderId="0" xfId="3" applyNumberFormat="1" applyFont="1" applyBorder="1" applyAlignment="1" applyProtection="1">
      <alignment vertical="center"/>
      <protection hidden="1"/>
    </xf>
    <xf numFmtId="0" fontId="43" fillId="3" borderId="6" xfId="0" applyFont="1" applyFill="1" applyBorder="1" applyAlignment="1" applyProtection="1">
      <alignment horizontal="center" vertical="center"/>
      <protection hidden="1"/>
    </xf>
    <xf numFmtId="0" fontId="40" fillId="4" borderId="3" xfId="0" applyFont="1" applyFill="1" applyBorder="1" applyAlignment="1" applyProtection="1">
      <alignment horizontal="left"/>
      <protection hidden="1"/>
    </xf>
    <xf numFmtId="0" fontId="41" fillId="0" borderId="4" xfId="0" applyFont="1" applyBorder="1" applyAlignment="1" applyProtection="1">
      <alignment horizontal="center"/>
      <protection hidden="1"/>
    </xf>
    <xf numFmtId="0" fontId="40" fillId="4" borderId="1" xfId="0" applyFont="1" applyFill="1" applyBorder="1" applyAlignment="1" applyProtection="1">
      <alignment horizontal="left"/>
      <protection hidden="1"/>
    </xf>
    <xf numFmtId="0" fontId="40" fillId="4" borderId="1" xfId="0" applyFont="1" applyFill="1" applyBorder="1" applyAlignment="1" applyProtection="1">
      <protection hidden="1"/>
    </xf>
    <xf numFmtId="0" fontId="41" fillId="0" borderId="5" xfId="0" applyFont="1" applyBorder="1" applyAlignment="1" applyProtection="1">
      <alignment horizontal="center"/>
      <protection hidden="1"/>
    </xf>
    <xf numFmtId="0" fontId="44" fillId="4" borderId="1" xfId="0" applyFont="1" applyFill="1" applyBorder="1" applyAlignment="1" applyProtection="1">
      <alignment horizontal="left"/>
      <protection hidden="1"/>
    </xf>
    <xf numFmtId="0" fontId="41" fillId="0" borderId="8" xfId="0" applyFont="1" applyBorder="1" applyAlignment="1" applyProtection="1">
      <alignment horizontal="center"/>
      <protection hidden="1"/>
    </xf>
    <xf numFmtId="0" fontId="41" fillId="0" borderId="2" xfId="0" applyFont="1" applyBorder="1" applyAlignment="1" applyProtection="1">
      <alignment horizontal="center"/>
      <protection hidden="1"/>
    </xf>
    <xf numFmtId="3" fontId="41" fillId="0" borderId="1" xfId="0" applyNumberFormat="1" applyFont="1" applyBorder="1" applyAlignment="1" applyProtection="1">
      <alignment horizontal="center" vertical="center"/>
      <protection hidden="1"/>
    </xf>
    <xf numFmtId="3" fontId="41" fillId="0" borderId="5" xfId="0" applyNumberFormat="1" applyFont="1" applyBorder="1" applyAlignment="1" applyProtection="1">
      <alignment horizontal="center" vertical="center"/>
      <protection hidden="1"/>
    </xf>
    <xf numFmtId="3" fontId="40" fillId="0" borderId="1" xfId="0" applyNumberFormat="1" applyFont="1" applyBorder="1" applyAlignment="1" applyProtection="1">
      <alignment horizontal="center" vertical="center"/>
      <protection hidden="1"/>
    </xf>
    <xf numFmtId="0" fontId="40" fillId="3" borderId="1" xfId="0" applyFont="1" applyFill="1" applyBorder="1" applyAlignment="1" applyProtection="1">
      <alignment horizontal="left"/>
      <protection hidden="1"/>
    </xf>
    <xf numFmtId="0" fontId="44" fillId="0" borderId="1" xfId="0" applyFont="1" applyBorder="1" applyAlignment="1" applyProtection="1">
      <alignment horizontal="left"/>
      <protection hidden="1"/>
    </xf>
    <xf numFmtId="0" fontId="40" fillId="0" borderId="0" xfId="0" applyFont="1" applyBorder="1" applyAlignment="1" applyProtection="1">
      <alignment horizontal="right"/>
      <protection hidden="1"/>
    </xf>
    <xf numFmtId="0" fontId="42" fillId="0" borderId="0" xfId="0" applyFont="1" applyBorder="1" applyAlignment="1" applyProtection="1">
      <alignment horizontal="center" wrapText="1"/>
      <protection hidden="1"/>
    </xf>
    <xf numFmtId="0" fontId="43" fillId="2" borderId="1" xfId="0" applyFont="1" applyFill="1" applyBorder="1" applyAlignment="1" applyProtection="1">
      <alignment horizontal="center" vertical="center" wrapText="1"/>
      <protection hidden="1"/>
    </xf>
    <xf numFmtId="0" fontId="43" fillId="0" borderId="1" xfId="0" applyFont="1" applyBorder="1" applyAlignment="1" applyProtection="1">
      <alignment horizontal="center" vertical="center" wrapText="1"/>
      <protection hidden="1"/>
    </xf>
  </cellXfs>
  <cellStyles count="4">
    <cellStyle name="Обычный" xfId="0" builtinId="0"/>
    <cellStyle name="Пояснение" xfId="3" builtinId="53" customBuiltin="1"/>
    <cellStyle name="Процентный" xfId="2" builtinId="5"/>
    <cellStyle name="Финансовый" xfId="1" builtinId="3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0A"/>
      <rgbColor rgb="FF808000"/>
      <rgbColor rgb="FF800080"/>
      <rgbColor rgb="FF008080"/>
      <rgbColor rgb="FFC0C0C0"/>
      <rgbColor rgb="FF808080"/>
      <rgbColor rgb="FF6699FF"/>
      <rgbColor rgb="FF993366"/>
      <rgbColor rgb="FFFFFFCC"/>
      <rgbColor rgb="FFCCFFFF"/>
      <rgbColor rgb="FF660066"/>
      <rgbColor rgb="FFFF8080"/>
      <rgbColor rgb="FF0066CC"/>
      <rgbColor rgb="FFDAE3F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2200275</xdr:colOff>
      <xdr:row>11</xdr:row>
      <xdr:rowOff>447675</xdr:rowOff>
    </xdr:to>
    <xdr:sp macro="" textlink="">
      <xdr:nvSpPr>
        <xdr:cNvPr id="1028" name="shapetype_202" hidden="1">
          <a:extLst>
            <a:ext uri="{FF2B5EF4-FFF2-40B4-BE49-F238E27FC236}">
              <a16:creationId xmlns:a16="http://schemas.microsoft.com/office/drawing/2014/main" id="{BF4A49C9-28AF-419C-91C7-C33A14FD1A38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2200275</xdr:colOff>
      <xdr:row>11</xdr:row>
      <xdr:rowOff>447675</xdr:rowOff>
    </xdr:to>
    <xdr:sp macro="" textlink="">
      <xdr:nvSpPr>
        <xdr:cNvPr id="1026" name="shapetype_202" hidden="1">
          <a:extLst>
            <a:ext uri="{FF2B5EF4-FFF2-40B4-BE49-F238E27FC236}">
              <a16:creationId xmlns:a16="http://schemas.microsoft.com/office/drawing/2014/main" id="{C152069A-83AE-483A-8A2E-202A7634B6D7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15</xdr:col>
      <xdr:colOff>381000</xdr:colOff>
      <xdr:row>50</xdr:row>
      <xdr:rowOff>0</xdr:rowOff>
    </xdr:to>
    <xdr:sp macro="" textlink="">
      <xdr:nvSpPr>
        <xdr:cNvPr id="2052" name="shapetype_202" hidden="1">
          <a:extLst>
            <a:ext uri="{FF2B5EF4-FFF2-40B4-BE49-F238E27FC236}">
              <a16:creationId xmlns:a16="http://schemas.microsoft.com/office/drawing/2014/main" id="{E0450D39-447D-4389-AA96-A3237CAF4EC2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381000</xdr:colOff>
      <xdr:row>50</xdr:row>
      <xdr:rowOff>0</xdr:rowOff>
    </xdr:to>
    <xdr:sp macro="" textlink="">
      <xdr:nvSpPr>
        <xdr:cNvPr id="2050" name="shapetype_202" hidden="1">
          <a:extLst>
            <a:ext uri="{FF2B5EF4-FFF2-40B4-BE49-F238E27FC236}">
              <a16:creationId xmlns:a16="http://schemas.microsoft.com/office/drawing/2014/main" id="{DE4E576A-2343-47D0-A13C-294AE31D18AF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2200275</xdr:colOff>
      <xdr:row>11</xdr:row>
      <xdr:rowOff>447675</xdr:rowOff>
    </xdr:to>
    <xdr:sp macro="" textlink="">
      <xdr:nvSpPr>
        <xdr:cNvPr id="3076" name="shapetype_202" hidden="1">
          <a:extLst>
            <a:ext uri="{FF2B5EF4-FFF2-40B4-BE49-F238E27FC236}">
              <a16:creationId xmlns:a16="http://schemas.microsoft.com/office/drawing/2014/main" id="{14B12588-30B2-4EAA-A6C4-C6C6FBC4550B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2200275</xdr:colOff>
      <xdr:row>11</xdr:row>
      <xdr:rowOff>447675</xdr:rowOff>
    </xdr:to>
    <xdr:sp macro="" textlink="">
      <xdr:nvSpPr>
        <xdr:cNvPr id="3074" name="shapetype_202" hidden="1">
          <a:extLst>
            <a:ext uri="{FF2B5EF4-FFF2-40B4-BE49-F238E27FC236}">
              <a16:creationId xmlns:a16="http://schemas.microsoft.com/office/drawing/2014/main" id="{792C7C7D-4F8D-4B5E-9E89-4F470A94C96B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2200275</xdr:colOff>
      <xdr:row>10</xdr:row>
      <xdr:rowOff>19050</xdr:rowOff>
    </xdr:to>
    <xdr:sp macro="" textlink="">
      <xdr:nvSpPr>
        <xdr:cNvPr id="4100" name="shapetype_202" hidden="1">
          <a:extLst>
            <a:ext uri="{FF2B5EF4-FFF2-40B4-BE49-F238E27FC236}">
              <a16:creationId xmlns:a16="http://schemas.microsoft.com/office/drawing/2014/main" id="{D0656E1D-6AD1-4FBF-92BD-84D7C9CB2E11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</xdr:col>
      <xdr:colOff>2200275</xdr:colOff>
      <xdr:row>10</xdr:row>
      <xdr:rowOff>19050</xdr:rowOff>
    </xdr:to>
    <xdr:sp macro="" textlink="">
      <xdr:nvSpPr>
        <xdr:cNvPr id="4098" name="shapetype_202" hidden="1">
          <a:extLst>
            <a:ext uri="{FF2B5EF4-FFF2-40B4-BE49-F238E27FC236}">
              <a16:creationId xmlns:a16="http://schemas.microsoft.com/office/drawing/2014/main" id="{88D145D9-4038-4086-8BEC-B5E4AD89526D}"/>
            </a:ext>
          </a:extLst>
        </xdr:cNvPr>
        <xdr:cNvSpPr txBox="1">
          <a:spLocks noSelect="1" noChangeArrowheads="1"/>
        </xdr:cNvSpPr>
      </xdr:nvSpPr>
      <xdr:spPr bwMode="auto">
        <a:xfrm>
          <a:off x="0" y="0"/>
          <a:ext cx="9525000" cy="9525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1943280</xdr:colOff>
      <xdr:row>67</xdr:row>
      <xdr:rowOff>161280</xdr:rowOff>
    </xdr:to>
    <xdr:sp macro="" textlink="">
      <xdr:nvSpPr>
        <xdr:cNvPr id="2" name="CustomShape 1" hidden="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0" y="0"/>
          <a:ext cx="11645280" cy="748929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1943280</xdr:colOff>
      <xdr:row>67</xdr:row>
      <xdr:rowOff>161280</xdr:rowOff>
    </xdr:to>
    <xdr:sp macro="" textlink="">
      <xdr:nvSpPr>
        <xdr:cNvPr id="3" name="CustomShape 1" hidden="1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0" y="0"/>
          <a:ext cx="11645280" cy="748929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1943280</xdr:colOff>
      <xdr:row>67</xdr:row>
      <xdr:rowOff>161280</xdr:rowOff>
    </xdr:to>
    <xdr:sp macro="" textlink="">
      <xdr:nvSpPr>
        <xdr:cNvPr id="4" name="CustomShape 1" hidden="1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0" y="0"/>
          <a:ext cx="11645280" cy="74892960"/>
        </a:xfrm>
        <a:prstGeom prst="rect">
          <a:avLst/>
        </a:prstGeom>
        <a:solidFill>
          <a:srgbClr val="FFFFFF"/>
        </a:solidFill>
        <a:ln w="9360">
          <a:solidFill>
            <a:srgbClr val="000000"/>
          </a:solidFill>
          <a:miter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22" zoomScaleNormal="22" workbookViewId="0"/>
  </sheetViews>
  <sheetFormatPr defaultRowHeight="15" x14ac:dyDescent="0.25"/>
  <sheetData/>
  <pageMargins left="0.7" right="0.7" top="1.14375" bottom="1.14375" header="0.51180555555555496" footer="0.51180555555555496"/>
  <pageSetup paperSize="0" scale="0" firstPageNumber="0" orientation="portrait" usePrinterDefaults="0" horizontalDpi="0" verticalDpi="0" copie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K180"/>
  <sheetViews>
    <sheetView zoomScaleNormal="100" zoomScalePageLayoutView="60" workbookViewId="0"/>
  </sheetViews>
  <sheetFormatPr defaultRowHeight="36" outlineLevelRow="1" x14ac:dyDescent="0.55000000000000004"/>
  <cols>
    <col min="1" max="1" width="3.140625" style="93"/>
    <col min="2" max="2" width="106.7109375" style="94"/>
    <col min="3" max="3" width="49.5703125" style="95"/>
    <col min="4" max="4" width="56.85546875" style="95"/>
    <col min="5" max="5" width="74" style="95"/>
    <col min="6" max="6" width="30.140625" style="96"/>
    <col min="7" max="7" width="20.7109375" style="96"/>
    <col min="8" max="1011" width="10.42578125" style="96"/>
    <col min="1012" max="1021" width="10.42578125" style="97"/>
    <col min="1022" max="1025" width="8.7109375" style="98"/>
  </cols>
  <sheetData>
    <row r="1" spans="1:1024" ht="77.25" customHeight="1" x14ac:dyDescent="0.55000000000000004">
      <c r="A1" s="99"/>
      <c r="B1" s="547" t="s">
        <v>382</v>
      </c>
      <c r="C1" s="547"/>
      <c r="D1" s="547"/>
      <c r="E1" s="547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77.25" customHeight="1" x14ac:dyDescent="0.55000000000000004">
      <c r="A2" s="99"/>
      <c r="B2" s="100"/>
      <c r="C2" s="101"/>
      <c r="D2" s="101"/>
      <c r="E2" s="101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77.25" customHeight="1" x14ac:dyDescent="0.55000000000000004">
      <c r="A3"/>
      <c r="B3" s="549" t="s">
        <v>1</v>
      </c>
      <c r="C3" s="549"/>
      <c r="D3" s="549"/>
      <c r="E3" s="549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53.25" customHeight="1" x14ac:dyDescent="0.55000000000000004">
      <c r="A4"/>
      <c r="B4" s="549" t="s">
        <v>191</v>
      </c>
      <c r="C4" s="549"/>
      <c r="D4" s="549"/>
      <c r="E4" s="549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77.25" customHeight="1" x14ac:dyDescent="0.55000000000000004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77.25" customHeight="1" x14ac:dyDescent="0.55000000000000004">
      <c r="A6" s="550"/>
      <c r="B6" s="551" t="s">
        <v>192</v>
      </c>
      <c r="C6" s="552" t="s">
        <v>193</v>
      </c>
      <c r="D6" s="552"/>
      <c r="E6" s="552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77.25" customHeight="1" x14ac:dyDescent="0.55000000000000004">
      <c r="A7" s="550"/>
      <c r="B7" s="551"/>
      <c r="C7" s="551" t="s">
        <v>194</v>
      </c>
      <c r="D7" s="551"/>
      <c r="E7" s="551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77.25" customHeight="1" x14ac:dyDescent="0.55000000000000004">
      <c r="A8" s="102"/>
      <c r="B8" s="103" t="s">
        <v>195</v>
      </c>
      <c r="C8" s="104"/>
      <c r="D8" s="104"/>
      <c r="E8" s="104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77.25" customHeight="1" x14ac:dyDescent="0.55000000000000004">
      <c r="A9"/>
      <c r="B9" s="543" t="s">
        <v>196</v>
      </c>
      <c r="C9" s="543"/>
      <c r="D9" s="543"/>
      <c r="E9" s="543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s="94" customFormat="1" ht="77.25" customHeight="1" x14ac:dyDescent="0.5">
      <c r="A10" s="105"/>
      <c r="B10" s="106" t="s">
        <v>197</v>
      </c>
      <c r="C10" s="107" t="s">
        <v>8</v>
      </c>
      <c r="D10" s="107" t="s">
        <v>9</v>
      </c>
      <c r="E10" s="106" t="s">
        <v>10</v>
      </c>
    </row>
    <row r="11" spans="1:1024" s="111" customFormat="1" ht="77.25" customHeight="1" x14ac:dyDescent="0.55000000000000004">
      <c r="A11" s="108"/>
      <c r="B11" s="109" t="s">
        <v>198</v>
      </c>
      <c r="C11" s="110"/>
      <c r="D11" s="110"/>
      <c r="E11" s="110"/>
      <c r="ALX11" s="112"/>
      <c r="ALY11" s="112"/>
      <c r="ALZ11" s="112"/>
      <c r="AMA11" s="112"/>
      <c r="AMB11" s="112"/>
      <c r="AMC11" s="112"/>
      <c r="AMD11" s="112"/>
      <c r="AME11" s="112"/>
      <c r="AMF11" s="112"/>
      <c r="AMG11" s="112"/>
      <c r="AMH11" s="113"/>
      <c r="AMI11" s="113"/>
      <c r="AMJ11" s="113"/>
    </row>
    <row r="12" spans="1:1024" ht="77.25" customHeight="1" x14ac:dyDescent="0.55000000000000004">
      <c r="A12" s="108"/>
      <c r="B12" s="114" t="s">
        <v>199</v>
      </c>
      <c r="C12" s="110" t="s">
        <v>15</v>
      </c>
      <c r="D12" s="110">
        <v>240</v>
      </c>
      <c r="E12" s="110">
        <v>15000</v>
      </c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 s="112"/>
      <c r="ALY12" s="112"/>
      <c r="ALZ12" s="112"/>
      <c r="AMA12" s="112"/>
      <c r="AMB12" s="112"/>
      <c r="AMC12" s="112"/>
      <c r="AMD12" s="112"/>
      <c r="AME12" s="112"/>
      <c r="AMF12" s="112"/>
      <c r="AMG12" s="112"/>
      <c r="AMH12" s="113"/>
      <c r="AMI12" s="113"/>
      <c r="AMJ12" s="113"/>
    </row>
    <row r="13" spans="1:1024" ht="77.25" customHeight="1" x14ac:dyDescent="0.55000000000000004">
      <c r="A13" s="108"/>
      <c r="B13" s="114" t="s">
        <v>200</v>
      </c>
      <c r="C13" s="110" t="s">
        <v>15</v>
      </c>
      <c r="D13" s="110">
        <v>240</v>
      </c>
      <c r="E13" s="110">
        <v>15000</v>
      </c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 s="112"/>
      <c r="ALY13" s="112"/>
      <c r="ALZ13" s="112"/>
      <c r="AMA13" s="112"/>
      <c r="AMB13" s="112"/>
      <c r="AMC13" s="112"/>
      <c r="AMD13" s="112"/>
      <c r="AME13" s="112"/>
      <c r="AMF13" s="112"/>
      <c r="AMG13" s="112"/>
      <c r="AMH13" s="113"/>
      <c r="AMI13" s="113"/>
      <c r="AMJ13" s="113"/>
    </row>
    <row r="14" spans="1:1024" ht="77.25" customHeight="1" x14ac:dyDescent="0.55000000000000004">
      <c r="A14" s="108"/>
      <c r="B14" s="109" t="s">
        <v>201</v>
      </c>
      <c r="C14" s="110"/>
      <c r="D14" s="110"/>
      <c r="E14" s="110"/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 s="112"/>
      <c r="ALY14" s="112"/>
      <c r="ALZ14" s="112"/>
      <c r="AMA14" s="112"/>
      <c r="AMB14" s="112"/>
      <c r="AMC14" s="112"/>
      <c r="AMD14" s="112"/>
      <c r="AME14" s="112"/>
      <c r="AMF14" s="112"/>
      <c r="AMG14" s="112"/>
      <c r="AMH14" s="113"/>
      <c r="AMI14" s="113"/>
      <c r="AMJ14" s="113"/>
    </row>
    <row r="15" spans="1:1024" ht="77.25" customHeight="1" x14ac:dyDescent="0.55000000000000004">
      <c r="A15" s="108"/>
      <c r="B15" s="114" t="s">
        <v>202</v>
      </c>
      <c r="C15" s="110" t="s">
        <v>15</v>
      </c>
      <c r="D15" s="110">
        <v>240</v>
      </c>
      <c r="E15" s="110">
        <v>15000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 s="112"/>
      <c r="ALY15" s="112"/>
      <c r="ALZ15" s="112"/>
      <c r="AMA15" s="112"/>
      <c r="AMB15" s="112"/>
      <c r="AMC15" s="112"/>
      <c r="AMD15" s="112"/>
      <c r="AME15" s="112"/>
      <c r="AMF15" s="112"/>
      <c r="AMG15" s="112"/>
      <c r="AMH15" s="113"/>
      <c r="AMI15" s="113"/>
      <c r="AMJ15" s="113"/>
    </row>
    <row r="16" spans="1:1024" ht="77.25" customHeight="1" x14ac:dyDescent="0.55000000000000004">
      <c r="A16" s="108"/>
      <c r="B16" s="114" t="s">
        <v>203</v>
      </c>
      <c r="C16" s="110" t="s">
        <v>15</v>
      </c>
      <c r="D16" s="110">
        <v>240</v>
      </c>
      <c r="E16" s="110">
        <v>15000</v>
      </c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 s="112"/>
      <c r="ALY16" s="112"/>
      <c r="ALZ16" s="112"/>
      <c r="AMA16" s="112"/>
      <c r="AMB16" s="112"/>
      <c r="AMC16" s="112"/>
      <c r="AMD16" s="112"/>
      <c r="AME16" s="112"/>
      <c r="AMF16" s="112"/>
      <c r="AMG16" s="112"/>
      <c r="AMH16" s="113"/>
      <c r="AMI16" s="113"/>
      <c r="AMJ16" s="113"/>
    </row>
    <row r="17" spans="1:1024" s="118" customFormat="1" ht="77.25" customHeight="1" x14ac:dyDescent="0.5">
      <c r="A17" s="115"/>
      <c r="B17" s="109" t="s">
        <v>204</v>
      </c>
      <c r="C17" s="116"/>
      <c r="D17" s="117"/>
      <c r="E17" s="116"/>
    </row>
    <row r="18" spans="1:1024" s="111" customFormat="1" ht="77.25" customHeight="1" x14ac:dyDescent="0.55000000000000004">
      <c r="A18" s="108"/>
      <c r="B18" s="114" t="s">
        <v>205</v>
      </c>
      <c r="C18" s="110" t="s">
        <v>15</v>
      </c>
      <c r="D18" s="110">
        <v>240</v>
      </c>
      <c r="E18" s="110">
        <v>17000</v>
      </c>
      <c r="ALX18" s="112"/>
      <c r="ALY18" s="112"/>
      <c r="ALZ18" s="112"/>
      <c r="AMA18" s="112"/>
      <c r="AMB18" s="112"/>
      <c r="AMC18" s="112"/>
      <c r="AMD18" s="112"/>
      <c r="AME18" s="112"/>
      <c r="AMF18" s="112"/>
      <c r="AMG18" s="112"/>
      <c r="AMH18" s="113"/>
      <c r="AMI18" s="113"/>
      <c r="AMJ18" s="113"/>
    </row>
    <row r="19" spans="1:1024" s="111" customFormat="1" ht="77.25" customHeight="1" x14ac:dyDescent="0.55000000000000004">
      <c r="A19" s="108"/>
      <c r="B19" s="114" t="s">
        <v>206</v>
      </c>
      <c r="C19" s="110" t="s">
        <v>15</v>
      </c>
      <c r="D19" s="110">
        <v>240</v>
      </c>
      <c r="E19" s="110">
        <v>17000</v>
      </c>
      <c r="ALX19" s="112"/>
      <c r="ALY19" s="112"/>
      <c r="ALZ19" s="112"/>
      <c r="AMA19" s="112"/>
      <c r="AMB19" s="112"/>
      <c r="AMC19" s="112"/>
      <c r="AMD19" s="112"/>
      <c r="AME19" s="112"/>
      <c r="AMF19" s="112"/>
      <c r="AMG19" s="112"/>
      <c r="AMH19" s="113"/>
      <c r="AMI19" s="113"/>
      <c r="AMJ19" s="113"/>
    </row>
    <row r="20" spans="1:1024" s="111" customFormat="1" ht="77.25" customHeight="1" x14ac:dyDescent="0.55000000000000004">
      <c r="A20" s="108"/>
      <c r="B20" s="114" t="s">
        <v>207</v>
      </c>
      <c r="C20" s="110" t="s">
        <v>15</v>
      </c>
      <c r="D20" s="110">
        <v>240</v>
      </c>
      <c r="E20" s="110">
        <v>15000</v>
      </c>
      <c r="ALX20" s="112"/>
      <c r="ALY20" s="112"/>
      <c r="ALZ20" s="112"/>
      <c r="AMA20" s="112"/>
      <c r="AMB20" s="112"/>
      <c r="AMC20" s="112"/>
      <c r="AMD20" s="112"/>
      <c r="AME20" s="112"/>
      <c r="AMF20" s="112"/>
      <c r="AMG20" s="112"/>
      <c r="AMH20" s="113"/>
      <c r="AMI20" s="113"/>
      <c r="AMJ20" s="113"/>
    </row>
    <row r="21" spans="1:1024" s="111" customFormat="1" ht="77.25" customHeight="1" x14ac:dyDescent="0.55000000000000004">
      <c r="A21" s="108"/>
      <c r="B21" s="114" t="s">
        <v>208</v>
      </c>
      <c r="C21" s="110" t="s">
        <v>15</v>
      </c>
      <c r="D21" s="110">
        <v>240</v>
      </c>
      <c r="E21" s="110">
        <v>17000</v>
      </c>
      <c r="ALX21" s="112"/>
      <c r="ALY21" s="112"/>
      <c r="ALZ21" s="112"/>
      <c r="AMA21" s="112"/>
      <c r="AMB21" s="112"/>
      <c r="AMC21" s="112"/>
      <c r="AMD21" s="112"/>
      <c r="AME21" s="112"/>
      <c r="AMF21" s="112"/>
      <c r="AMG21" s="112"/>
      <c r="AMH21" s="113"/>
      <c r="AMI21" s="113"/>
      <c r="AMJ21" s="113"/>
    </row>
    <row r="22" spans="1:1024" s="111" customFormat="1" ht="77.25" customHeight="1" x14ac:dyDescent="0.55000000000000004">
      <c r="A22" s="108"/>
      <c r="B22" s="114" t="s">
        <v>209</v>
      </c>
      <c r="C22" s="110" t="s">
        <v>15</v>
      </c>
      <c r="D22" s="110">
        <v>240</v>
      </c>
      <c r="E22" s="110">
        <v>15000</v>
      </c>
      <c r="ALX22" s="112"/>
      <c r="ALY22" s="112"/>
      <c r="ALZ22" s="112"/>
      <c r="AMA22" s="112"/>
      <c r="AMB22" s="112"/>
      <c r="AMC22" s="112"/>
      <c r="AMD22" s="112"/>
      <c r="AME22" s="112"/>
      <c r="AMF22" s="112"/>
      <c r="AMG22" s="112"/>
      <c r="AMH22" s="113"/>
      <c r="AMI22" s="113"/>
      <c r="AMJ22" s="113"/>
    </row>
    <row r="23" spans="1:1024" s="111" customFormat="1" ht="77.25" customHeight="1" x14ac:dyDescent="0.55000000000000004">
      <c r="A23" s="108"/>
      <c r="B23" s="114" t="s">
        <v>210</v>
      </c>
      <c r="C23" s="110" t="s">
        <v>15</v>
      </c>
      <c r="D23" s="110">
        <v>240</v>
      </c>
      <c r="E23" s="110">
        <v>17000</v>
      </c>
      <c r="ALX23" s="112"/>
      <c r="ALY23" s="112"/>
      <c r="ALZ23" s="112"/>
      <c r="AMA23" s="112"/>
      <c r="AMB23" s="112"/>
      <c r="AMC23" s="112"/>
      <c r="AMD23" s="112"/>
      <c r="AME23" s="112"/>
      <c r="AMF23" s="112"/>
      <c r="AMG23" s="112"/>
      <c r="AMH23" s="113"/>
      <c r="AMI23" s="113"/>
      <c r="AMJ23" s="113"/>
    </row>
    <row r="24" spans="1:1024" s="111" customFormat="1" ht="77.25" customHeight="1" x14ac:dyDescent="0.55000000000000004">
      <c r="A24" s="108"/>
      <c r="B24" s="114" t="s">
        <v>211</v>
      </c>
      <c r="C24" s="110" t="s">
        <v>15</v>
      </c>
      <c r="D24" s="110">
        <v>240</v>
      </c>
      <c r="E24" s="110">
        <v>15000</v>
      </c>
      <c r="ALX24" s="112"/>
      <c r="ALY24" s="112"/>
      <c r="ALZ24" s="112"/>
      <c r="AMA24" s="112"/>
      <c r="AMB24" s="112"/>
      <c r="AMC24" s="112"/>
      <c r="AMD24" s="112"/>
      <c r="AME24" s="112"/>
      <c r="AMF24" s="112"/>
      <c r="AMG24" s="112"/>
      <c r="AMH24" s="113"/>
      <c r="AMI24" s="113"/>
      <c r="AMJ24" s="113"/>
    </row>
    <row r="25" spans="1:1024" ht="77.25" customHeight="1" x14ac:dyDescent="0.55000000000000004">
      <c r="A25" s="108"/>
      <c r="B25" s="119" t="s">
        <v>212</v>
      </c>
      <c r="C25" s="120" t="s">
        <v>15</v>
      </c>
      <c r="D25" s="110">
        <v>240</v>
      </c>
      <c r="E25" s="121">
        <v>15000</v>
      </c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 s="112"/>
      <c r="ALY25" s="112"/>
      <c r="ALZ25" s="112"/>
      <c r="AMA25" s="112"/>
      <c r="AMB25" s="112"/>
      <c r="AMC25" s="112"/>
      <c r="AMD25" s="112"/>
      <c r="AME25" s="112"/>
      <c r="AMF25" s="112"/>
      <c r="AMG25" s="112"/>
      <c r="AMH25" s="113"/>
      <c r="AMI25" s="113"/>
      <c r="AMJ25" s="113"/>
    </row>
    <row r="26" spans="1:1024" ht="77.25" customHeight="1" x14ac:dyDescent="0.55000000000000004">
      <c r="A26" s="108"/>
      <c r="B26" s="119" t="s">
        <v>213</v>
      </c>
      <c r="C26" s="120" t="s">
        <v>214</v>
      </c>
      <c r="D26" s="110">
        <v>184</v>
      </c>
      <c r="E26" s="121">
        <v>15000</v>
      </c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 s="112"/>
      <c r="ALY26" s="112"/>
      <c r="ALZ26" s="112"/>
      <c r="AMA26" s="112"/>
      <c r="AMB26" s="112"/>
      <c r="AMC26" s="112"/>
      <c r="AMD26" s="112"/>
      <c r="AME26" s="112"/>
      <c r="AMF26" s="112"/>
      <c r="AMG26" s="112"/>
      <c r="AMH26" s="113"/>
      <c r="AMI26" s="113"/>
      <c r="AMJ26" s="113"/>
    </row>
    <row r="27" spans="1:1024" ht="77.25" customHeight="1" x14ac:dyDescent="0.55000000000000004">
      <c r="A27" s="108"/>
      <c r="B27" s="114" t="s">
        <v>215</v>
      </c>
      <c r="C27" s="110" t="s">
        <v>15</v>
      </c>
      <c r="D27" s="110">
        <v>240</v>
      </c>
      <c r="E27" s="121">
        <v>15000</v>
      </c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 s="112"/>
      <c r="ALY27" s="112"/>
      <c r="ALZ27" s="112"/>
      <c r="AMA27" s="112"/>
      <c r="AMB27" s="112"/>
      <c r="AMC27" s="112"/>
      <c r="AMD27" s="112"/>
      <c r="AME27" s="112"/>
      <c r="AMF27" s="112"/>
      <c r="AMG27" s="112"/>
      <c r="AMH27" s="113"/>
      <c r="AMI27" s="113"/>
      <c r="AMJ27" s="113"/>
    </row>
    <row r="28" spans="1:1024" ht="77.25" customHeight="1" x14ac:dyDescent="0.55000000000000004">
      <c r="A28" s="108"/>
      <c r="B28" s="114" t="s">
        <v>216</v>
      </c>
      <c r="C28" s="110" t="s">
        <v>15</v>
      </c>
      <c r="D28" s="110">
        <v>240</v>
      </c>
      <c r="E28" s="121">
        <v>15000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 s="112"/>
      <c r="ALY28" s="112"/>
      <c r="ALZ28" s="112"/>
      <c r="AMA28" s="112"/>
      <c r="AMB28" s="112"/>
      <c r="AMC28" s="112"/>
      <c r="AMD28" s="112"/>
      <c r="AME28" s="112"/>
      <c r="AMF28" s="112"/>
      <c r="AMG28" s="112"/>
      <c r="AMH28" s="113"/>
      <c r="AMI28" s="113"/>
      <c r="AMJ28" s="113"/>
    </row>
    <row r="29" spans="1:1024" ht="77.25" customHeight="1" x14ac:dyDescent="0.55000000000000004">
      <c r="A29" s="108"/>
      <c r="B29" s="114" t="s">
        <v>217</v>
      </c>
      <c r="C29" s="110" t="s">
        <v>15</v>
      </c>
      <c r="D29" s="110">
        <v>240</v>
      </c>
      <c r="E29" s="110">
        <v>15000</v>
      </c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 s="112"/>
      <c r="ALY29" s="112"/>
      <c r="ALZ29" s="112"/>
      <c r="AMA29" s="112"/>
      <c r="AMB29" s="112"/>
      <c r="AMC29" s="112"/>
      <c r="AMD29" s="112"/>
      <c r="AME29" s="112"/>
      <c r="AMF29" s="112"/>
      <c r="AMG29" s="112"/>
      <c r="AMH29" s="113"/>
      <c r="AMI29" s="113"/>
      <c r="AMJ29" s="113"/>
    </row>
    <row r="30" spans="1:1024" ht="77.25" customHeight="1" x14ac:dyDescent="0.55000000000000004">
      <c r="A30" s="108"/>
      <c r="B30" s="109" t="s">
        <v>218</v>
      </c>
      <c r="C30" s="110"/>
      <c r="D30" s="110"/>
      <c r="E30" s="11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 s="112"/>
      <c r="ALY30" s="112"/>
      <c r="ALZ30" s="112"/>
      <c r="AMA30" s="112"/>
      <c r="AMB30" s="112"/>
      <c r="AMC30" s="112"/>
      <c r="AMD30" s="112"/>
      <c r="AME30" s="112"/>
      <c r="AMF30" s="112"/>
      <c r="AMG30" s="112"/>
      <c r="AMH30" s="113"/>
      <c r="AMI30" s="113"/>
      <c r="AMJ30" s="113"/>
    </row>
    <row r="31" spans="1:1024" ht="77.25" customHeight="1" x14ac:dyDescent="0.55000000000000004">
      <c r="A31" s="108"/>
      <c r="B31" s="114" t="s">
        <v>219</v>
      </c>
      <c r="C31" s="110" t="s">
        <v>15</v>
      </c>
      <c r="D31" s="110">
        <v>240</v>
      </c>
      <c r="E31" s="110">
        <v>15000</v>
      </c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 s="112"/>
      <c r="ALY31" s="112"/>
      <c r="ALZ31" s="112"/>
      <c r="AMA31" s="112"/>
      <c r="AMB31" s="112"/>
      <c r="AMC31" s="112"/>
      <c r="AMD31" s="112"/>
      <c r="AME31" s="112"/>
      <c r="AMF31" s="112"/>
      <c r="AMG31" s="112"/>
      <c r="AMH31" s="113"/>
      <c r="AMI31" s="113"/>
      <c r="AMJ31" s="113"/>
    </row>
    <row r="32" spans="1:1024" ht="77.25" customHeight="1" x14ac:dyDescent="0.55000000000000004">
      <c r="A32" s="108"/>
      <c r="B32" s="109" t="s">
        <v>220</v>
      </c>
      <c r="C32" s="110"/>
      <c r="D32" s="110"/>
      <c r="E32" s="110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 s="112"/>
      <c r="ALY32" s="112"/>
      <c r="ALZ32" s="112"/>
      <c r="AMA32" s="112"/>
      <c r="AMB32" s="112"/>
      <c r="AMC32" s="112"/>
      <c r="AMD32" s="112"/>
      <c r="AME32" s="112"/>
      <c r="AMF32" s="112"/>
      <c r="AMG32" s="112"/>
      <c r="AMH32" s="113"/>
      <c r="AMI32" s="113"/>
      <c r="AMJ32" s="113"/>
    </row>
    <row r="33" spans="1:1024" ht="77.25" customHeight="1" x14ac:dyDescent="0.55000000000000004">
      <c r="A33" s="108"/>
      <c r="B33" s="114" t="s">
        <v>221</v>
      </c>
      <c r="C33" s="110" t="s">
        <v>15</v>
      </c>
      <c r="D33" s="110">
        <v>240</v>
      </c>
      <c r="E33" s="110">
        <v>15000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 s="112"/>
      <c r="ALY33" s="112"/>
      <c r="ALZ33" s="112"/>
      <c r="AMA33" s="112"/>
      <c r="AMB33" s="112"/>
      <c r="AMC33" s="112"/>
      <c r="AMD33" s="112"/>
      <c r="AME33" s="112"/>
      <c r="AMF33" s="112"/>
      <c r="AMG33" s="112"/>
      <c r="AMH33" s="113"/>
      <c r="AMI33" s="113"/>
      <c r="AMJ33" s="113"/>
    </row>
    <row r="34" spans="1:1024" ht="77.25" customHeight="1" x14ac:dyDescent="0.55000000000000004">
      <c r="A34" s="108"/>
      <c r="B34" s="114" t="s">
        <v>222</v>
      </c>
      <c r="C34" s="110" t="s">
        <v>15</v>
      </c>
      <c r="D34" s="110">
        <v>240</v>
      </c>
      <c r="E34" s="110">
        <v>15000</v>
      </c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 s="112"/>
      <c r="ALY34" s="112"/>
      <c r="ALZ34" s="112"/>
      <c r="AMA34" s="112"/>
      <c r="AMB34" s="112"/>
      <c r="AMC34" s="112"/>
      <c r="AMD34" s="112"/>
      <c r="AME34" s="112"/>
      <c r="AMF34" s="112"/>
      <c r="AMG34" s="112"/>
      <c r="AMH34" s="113"/>
      <c r="AMI34" s="113"/>
      <c r="AMJ34" s="113"/>
    </row>
    <row r="35" spans="1:1024" s="127" customFormat="1" ht="77.25" customHeight="1" x14ac:dyDescent="0.55000000000000004">
      <c r="A35" s="123"/>
      <c r="B35" s="114" t="s">
        <v>223</v>
      </c>
      <c r="C35" s="124" t="s">
        <v>224</v>
      </c>
      <c r="D35" s="125">
        <v>8</v>
      </c>
      <c r="E35" s="126">
        <v>12000</v>
      </c>
      <c r="ALX35" s="128"/>
      <c r="ALY35" s="128"/>
      <c r="ALZ35" s="128"/>
      <c r="AMA35" s="128"/>
      <c r="AMB35" s="128"/>
      <c r="AMC35" s="128"/>
      <c r="AMD35" s="128"/>
      <c r="AME35" s="128"/>
      <c r="AMF35" s="128"/>
      <c r="AMG35" s="128"/>
      <c r="AMH35" s="98"/>
      <c r="AMI35" s="98"/>
      <c r="AMJ35" s="98"/>
    </row>
    <row r="36" spans="1:1024" ht="99" customHeight="1" x14ac:dyDescent="0.55000000000000004">
      <c r="A36" s="123"/>
      <c r="B36" s="129"/>
      <c r="C36" s="544" t="s">
        <v>225</v>
      </c>
      <c r="D36" s="544"/>
      <c r="E36" s="544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 s="128"/>
      <c r="ALY36" s="128"/>
      <c r="ALZ36" s="128"/>
      <c r="AMA36" s="128"/>
      <c r="AMB36" s="128"/>
      <c r="AMC36" s="128"/>
      <c r="AMD36" s="128"/>
      <c r="AME36" s="128"/>
      <c r="AMF36" s="128"/>
      <c r="AMG36" s="128"/>
      <c r="AMH36"/>
      <c r="AMI36"/>
      <c r="AMJ36"/>
    </row>
    <row r="37" spans="1:1024" ht="77.25" customHeight="1" x14ac:dyDescent="0.55000000000000004">
      <c r="A37" s="123"/>
      <c r="B37" s="130"/>
      <c r="C37" s="131"/>
      <c r="D37" s="131"/>
      <c r="E37" s="131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 s="128"/>
      <c r="ALY37" s="128"/>
      <c r="ALZ37" s="128"/>
      <c r="AMA37" s="128"/>
      <c r="AMB37" s="128"/>
      <c r="AMC37" s="128"/>
      <c r="AMD37" s="128"/>
      <c r="AME37" s="128"/>
      <c r="AMF37" s="128"/>
      <c r="AMG37" s="128"/>
      <c r="AMH37"/>
      <c r="AMI37"/>
      <c r="AMJ37"/>
    </row>
    <row r="38" spans="1:1024" ht="77.25" customHeight="1" outlineLevel="1" x14ac:dyDescent="0.55000000000000004">
      <c r="A38"/>
      <c r="B38" s="526" t="s">
        <v>226</v>
      </c>
      <c r="C38" s="526"/>
      <c r="D38" s="526"/>
      <c r="E38" s="526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s="94" customFormat="1" ht="77.25" customHeight="1" outlineLevel="1" x14ac:dyDescent="0.5">
      <c r="A39" s="123"/>
      <c r="B39" s="106" t="s">
        <v>227</v>
      </c>
      <c r="C39" s="106" t="s">
        <v>8</v>
      </c>
      <c r="D39" s="106" t="s">
        <v>9</v>
      </c>
      <c r="E39" s="106" t="s">
        <v>10</v>
      </c>
    </row>
    <row r="40" spans="1:1024" s="127" customFormat="1" ht="77.25" customHeight="1" outlineLevel="1" x14ac:dyDescent="0.55000000000000004">
      <c r="A40" s="123"/>
      <c r="B40" s="114" t="s">
        <v>228</v>
      </c>
      <c r="C40" s="110" t="s">
        <v>25</v>
      </c>
      <c r="D40" s="110" t="s">
        <v>229</v>
      </c>
      <c r="E40" s="110">
        <v>13000</v>
      </c>
      <c r="ALX40" s="128"/>
      <c r="ALY40" s="128"/>
      <c r="ALZ40" s="128"/>
      <c r="AMA40" s="128"/>
      <c r="AMB40" s="128"/>
      <c r="AMC40" s="128"/>
      <c r="AMD40" s="128"/>
      <c r="AME40" s="128"/>
      <c r="AMF40" s="128"/>
      <c r="AMG40" s="128"/>
      <c r="AMH40" s="98"/>
      <c r="AMI40" s="98"/>
      <c r="AMJ40" s="98"/>
    </row>
    <row r="41" spans="1:1024" s="111" customFormat="1" ht="77.25" customHeight="1" outlineLevel="1" x14ac:dyDescent="0.55000000000000004">
      <c r="A41" s="108"/>
      <c r="B41" s="114" t="s">
        <v>230</v>
      </c>
      <c r="C41" s="110" t="s">
        <v>25</v>
      </c>
      <c r="D41" s="110">
        <v>176</v>
      </c>
      <c r="E41" s="110">
        <v>15000</v>
      </c>
      <c r="ALX41" s="112"/>
      <c r="ALY41" s="112"/>
      <c r="ALZ41" s="112"/>
      <c r="AMA41" s="112"/>
      <c r="AMB41" s="112"/>
      <c r="AMC41" s="112"/>
      <c r="AMD41" s="112"/>
      <c r="AME41" s="112"/>
      <c r="AMF41" s="112"/>
      <c r="AMG41" s="112"/>
      <c r="AMH41" s="113"/>
      <c r="AMI41" s="113"/>
      <c r="AMJ41" s="113"/>
    </row>
    <row r="42" spans="1:1024" s="127" customFormat="1" ht="77.25" customHeight="1" outlineLevel="1" x14ac:dyDescent="0.55000000000000004">
      <c r="A42" s="123"/>
      <c r="B42" s="114" t="s">
        <v>231</v>
      </c>
      <c r="C42" s="110" t="s">
        <v>25</v>
      </c>
      <c r="D42" s="110" t="s">
        <v>232</v>
      </c>
      <c r="E42" s="110">
        <v>6520</v>
      </c>
      <c r="ALX42" s="128"/>
      <c r="ALY42" s="128"/>
      <c r="ALZ42" s="128"/>
      <c r="AMA42" s="128"/>
      <c r="AMB42" s="128"/>
      <c r="AMC42" s="128"/>
      <c r="AMD42" s="128"/>
      <c r="AME42" s="128"/>
      <c r="AMF42" s="128"/>
      <c r="AMG42" s="128"/>
      <c r="AMH42" s="98"/>
      <c r="AMI42" s="98"/>
      <c r="AMJ42" s="98"/>
    </row>
    <row r="43" spans="1:1024" ht="77.25" customHeight="1" outlineLevel="1" x14ac:dyDescent="0.55000000000000004">
      <c r="A43" s="123"/>
      <c r="B43" s="545" t="s">
        <v>233</v>
      </c>
      <c r="C43" s="545"/>
      <c r="D43" s="545"/>
      <c r="E43" s="545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 s="128"/>
      <c r="ALY43" s="128"/>
      <c r="ALZ43" s="128"/>
      <c r="AMA43" s="128"/>
      <c r="AMB43" s="128"/>
      <c r="AMC43" s="128"/>
      <c r="AMD43" s="128"/>
      <c r="AME43" s="128"/>
      <c r="AMF43" s="128"/>
      <c r="AMG43" s="128"/>
      <c r="AMH43"/>
      <c r="AMI43"/>
      <c r="AMJ43"/>
    </row>
    <row r="44" spans="1:1024" ht="77.25" customHeight="1" outlineLevel="1" x14ac:dyDescent="0.55000000000000004">
      <c r="A44" s="123"/>
      <c r="B44" s="132"/>
      <c r="C44" s="132"/>
      <c r="D44" s="132"/>
      <c r="E44" s="132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 s="128"/>
      <c r="ALY44" s="128"/>
      <c r="ALZ44" s="128"/>
      <c r="AMA44" s="128"/>
      <c r="AMB44" s="128"/>
      <c r="AMC44" s="128"/>
      <c r="AMD44" s="128"/>
      <c r="AME44" s="128"/>
      <c r="AMF44" s="128"/>
      <c r="AMG44" s="128"/>
      <c r="AMH44"/>
      <c r="AMI44"/>
      <c r="AMJ44"/>
    </row>
    <row r="45" spans="1:1024" ht="77.25" customHeight="1" x14ac:dyDescent="0.55000000000000004">
      <c r="A45" s="133"/>
      <c r="B45" s="103" t="s">
        <v>234</v>
      </c>
      <c r="C45" s="134"/>
      <c r="D45" s="134"/>
      <c r="E45" s="134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ht="77.25" customHeight="1" x14ac:dyDescent="0.55000000000000004">
      <c r="A46"/>
      <c r="B46" s="546" t="s">
        <v>235</v>
      </c>
      <c r="C46" s="546"/>
      <c r="D46" s="546"/>
      <c r="E46" s="5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s="94" customFormat="1" ht="77.25" customHeight="1" x14ac:dyDescent="0.5">
      <c r="A47" s="123"/>
      <c r="B47" s="135" t="s">
        <v>227</v>
      </c>
      <c r="C47" s="136" t="s">
        <v>8</v>
      </c>
      <c r="D47" s="136" t="s">
        <v>9</v>
      </c>
      <c r="E47" s="137" t="s">
        <v>10</v>
      </c>
    </row>
    <row r="48" spans="1:1024" s="127" customFormat="1" ht="77.25" customHeight="1" x14ac:dyDescent="0.55000000000000004">
      <c r="A48" s="123"/>
      <c r="B48" s="122" t="s">
        <v>236</v>
      </c>
      <c r="C48" s="138"/>
      <c r="D48" s="138"/>
      <c r="E48" s="138"/>
      <c r="ALX48" s="128"/>
      <c r="ALY48" s="128"/>
      <c r="ALZ48" s="128"/>
      <c r="AMA48" s="128"/>
      <c r="AMB48" s="128"/>
      <c r="AMC48" s="128"/>
      <c r="AMD48" s="128"/>
      <c r="AME48" s="128"/>
      <c r="AMF48" s="128"/>
      <c r="AMG48" s="128"/>
      <c r="AMH48" s="98"/>
      <c r="AMI48" s="98"/>
      <c r="AMJ48" s="98"/>
    </row>
    <row r="49" spans="1:1024" s="111" customFormat="1" ht="77.25" customHeight="1" x14ac:dyDescent="0.55000000000000004">
      <c r="A49" s="139"/>
      <c r="B49" s="114" t="s">
        <v>237</v>
      </c>
      <c r="C49" s="110" t="s">
        <v>48</v>
      </c>
      <c r="D49" s="110">
        <v>60</v>
      </c>
      <c r="E49" s="110">
        <v>16500</v>
      </c>
      <c r="AKQ49" s="112"/>
      <c r="AKR49" s="112"/>
      <c r="AKS49" s="112"/>
      <c r="AKT49" s="112"/>
      <c r="AKU49" s="112"/>
      <c r="AKV49" s="112"/>
      <c r="AKW49" s="112"/>
      <c r="AKX49" s="112"/>
      <c r="AKY49" s="112"/>
      <c r="AKZ49" s="112"/>
      <c r="ALA49" s="112"/>
      <c r="ALB49" s="112"/>
      <c r="ALC49" s="112"/>
      <c r="ALD49" s="112"/>
      <c r="ALE49" s="112"/>
      <c r="ALF49" s="112"/>
      <c r="ALG49" s="112"/>
      <c r="ALH49" s="112"/>
      <c r="ALI49" s="112"/>
      <c r="ALJ49" s="112"/>
      <c r="ALK49" s="112"/>
      <c r="ALL49" s="112"/>
      <c r="ALM49" s="112"/>
      <c r="ALN49" s="112"/>
      <c r="ALO49" s="112"/>
      <c r="ALP49" s="112"/>
      <c r="ALQ49" s="112"/>
      <c r="ALR49" s="112"/>
      <c r="ALS49" s="112"/>
      <c r="ALT49" s="112"/>
      <c r="ALU49" s="112"/>
      <c r="ALV49" s="112"/>
      <c r="ALW49" s="112"/>
      <c r="ALX49" s="112"/>
      <c r="ALY49" s="112"/>
      <c r="ALZ49" s="112"/>
      <c r="AMA49" s="112"/>
      <c r="AMB49" s="112"/>
      <c r="AMC49" s="112"/>
      <c r="AMD49" s="112"/>
      <c r="AME49" s="112"/>
      <c r="AMF49" s="112"/>
      <c r="AMG49" s="112"/>
      <c r="AMH49" s="113"/>
      <c r="AMI49" s="113"/>
      <c r="AMJ49" s="113"/>
    </row>
    <row r="50" spans="1:1024" s="111" customFormat="1" ht="77.25" customHeight="1" x14ac:dyDescent="0.55000000000000004">
      <c r="A50" s="139"/>
      <c r="B50" s="114" t="s">
        <v>238</v>
      </c>
      <c r="C50" s="110" t="s">
        <v>239</v>
      </c>
      <c r="D50" s="110">
        <v>90</v>
      </c>
      <c r="E50" s="110">
        <v>16500</v>
      </c>
      <c r="AKQ50" s="112"/>
      <c r="AKR50" s="112"/>
      <c r="AKS50" s="112"/>
      <c r="AKT50" s="112"/>
      <c r="AKU50" s="112"/>
      <c r="AKV50" s="112"/>
      <c r="AKW50" s="112"/>
      <c r="AKX50" s="112"/>
      <c r="AKY50" s="112"/>
      <c r="AKZ50" s="112"/>
      <c r="ALA50" s="112"/>
      <c r="ALB50" s="112"/>
      <c r="ALC50" s="112"/>
      <c r="ALD50" s="112"/>
      <c r="ALE50" s="112"/>
      <c r="ALF50" s="112"/>
      <c r="ALG50" s="112"/>
      <c r="ALH50" s="112"/>
      <c r="ALI50" s="112"/>
      <c r="ALJ50" s="112"/>
      <c r="ALK50" s="112"/>
      <c r="ALL50" s="112"/>
      <c r="ALM50" s="112"/>
      <c r="ALN50" s="112"/>
      <c r="ALO50" s="112"/>
      <c r="ALP50" s="112"/>
      <c r="ALQ50" s="112"/>
      <c r="ALR50" s="112"/>
      <c r="ALS50" s="112"/>
      <c r="ALT50" s="112"/>
      <c r="ALU50" s="112"/>
      <c r="ALV50" s="112"/>
      <c r="ALW50" s="112"/>
      <c r="ALX50" s="112"/>
      <c r="ALY50" s="112"/>
      <c r="ALZ50" s="112"/>
      <c r="AMA50" s="112"/>
      <c r="AMB50" s="112"/>
      <c r="AMC50" s="112"/>
      <c r="AMD50" s="112"/>
      <c r="AME50" s="112"/>
      <c r="AMF50" s="112"/>
      <c r="AMG50" s="112"/>
      <c r="AMH50" s="113"/>
      <c r="AMI50" s="113"/>
      <c r="AMJ50" s="113"/>
    </row>
    <row r="51" spans="1:1024" s="111" customFormat="1" ht="77.25" customHeight="1" x14ac:dyDescent="0.55000000000000004">
      <c r="A51" s="139"/>
      <c r="B51" s="114" t="s">
        <v>240</v>
      </c>
      <c r="C51" s="110" t="s">
        <v>241</v>
      </c>
      <c r="D51" s="110">
        <v>120</v>
      </c>
      <c r="E51" s="110">
        <v>16500</v>
      </c>
      <c r="AKQ51" s="112"/>
      <c r="AKR51" s="112"/>
      <c r="AKS51" s="112"/>
      <c r="AKT51" s="112"/>
      <c r="AKU51" s="112"/>
      <c r="AKV51" s="112"/>
      <c r="AKW51" s="112"/>
      <c r="AKX51" s="112"/>
      <c r="AKY51" s="112"/>
      <c r="AKZ51" s="112"/>
      <c r="ALA51" s="112"/>
      <c r="ALB51" s="112"/>
      <c r="ALC51" s="112"/>
      <c r="ALD51" s="112"/>
      <c r="ALE51" s="112"/>
      <c r="ALF51" s="112"/>
      <c r="ALG51" s="112"/>
      <c r="ALH51" s="112"/>
      <c r="ALI51" s="112"/>
      <c r="ALJ51" s="112"/>
      <c r="ALK51" s="112"/>
      <c r="ALL51" s="112"/>
      <c r="ALM51" s="112"/>
      <c r="ALN51" s="112"/>
      <c r="ALO51" s="112"/>
      <c r="ALP51" s="112"/>
      <c r="ALQ51" s="112"/>
      <c r="ALR51" s="112"/>
      <c r="ALS51" s="112"/>
      <c r="ALT51" s="112"/>
      <c r="ALU51" s="112"/>
      <c r="ALV51" s="112"/>
      <c r="ALW51" s="112"/>
      <c r="ALX51" s="112"/>
      <c r="ALY51" s="112"/>
      <c r="ALZ51" s="112"/>
      <c r="AMA51" s="112"/>
      <c r="AMB51" s="112"/>
      <c r="AMC51" s="112"/>
      <c r="AMD51" s="112"/>
      <c r="AME51" s="112"/>
      <c r="AMF51" s="112"/>
      <c r="AMG51" s="112"/>
      <c r="AMH51" s="113"/>
      <c r="AMI51" s="113"/>
      <c r="AMJ51" s="113"/>
    </row>
    <row r="52" spans="1:1024" ht="77.25" customHeight="1" x14ac:dyDescent="0.55000000000000004">
      <c r="A52" s="139"/>
      <c r="B52" s="122" t="s">
        <v>242</v>
      </c>
      <c r="C52" s="110"/>
      <c r="D52" s="110"/>
      <c r="E52" s="110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 s="112"/>
      <c r="AKR52" s="112"/>
      <c r="AKS52" s="112"/>
      <c r="AKT52" s="112"/>
      <c r="AKU52" s="112"/>
      <c r="AKV52" s="112"/>
      <c r="AKW52" s="112"/>
      <c r="AKX52" s="112"/>
      <c r="AKY52" s="112"/>
      <c r="AKZ52" s="112"/>
      <c r="ALA52" s="112"/>
      <c r="ALB52" s="112"/>
      <c r="ALC52" s="112"/>
      <c r="ALD52" s="112"/>
      <c r="ALE52" s="112"/>
      <c r="ALF52" s="112"/>
      <c r="ALG52" s="112"/>
      <c r="ALH52" s="112"/>
      <c r="ALI52" s="112"/>
      <c r="ALJ52" s="112"/>
      <c r="ALK52" s="112"/>
      <c r="ALL52" s="112"/>
      <c r="ALM52" s="112"/>
      <c r="ALN52" s="112"/>
      <c r="ALO52" s="112"/>
      <c r="ALP52" s="112"/>
      <c r="ALQ52" s="112"/>
      <c r="ALR52" s="112"/>
      <c r="ALS52" s="112"/>
      <c r="ALT52" s="112"/>
      <c r="ALU52" s="112"/>
      <c r="ALV52" s="112"/>
      <c r="ALW52" s="112"/>
      <c r="ALX52" s="112"/>
      <c r="ALY52" s="112"/>
      <c r="ALZ52" s="112"/>
      <c r="AMA52" s="112"/>
      <c r="AMB52" s="112"/>
      <c r="AMC52" s="112"/>
      <c r="AMD52" s="112"/>
      <c r="AME52" s="112"/>
      <c r="AMF52" s="112"/>
      <c r="AMG52" s="112"/>
      <c r="AMH52" s="113"/>
      <c r="AMI52" s="113"/>
      <c r="AMJ52" s="113"/>
    </row>
    <row r="53" spans="1:1024" ht="77.25" customHeight="1" x14ac:dyDescent="0.55000000000000004">
      <c r="A53" s="139"/>
      <c r="B53" s="114" t="s">
        <v>243</v>
      </c>
      <c r="C53" s="110" t="s">
        <v>48</v>
      </c>
      <c r="D53" s="110">
        <v>60</v>
      </c>
      <c r="E53" s="110">
        <v>16500</v>
      </c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 s="112"/>
      <c r="AKR53" s="112"/>
      <c r="AKS53" s="112"/>
      <c r="AKT53" s="112"/>
      <c r="AKU53" s="112"/>
      <c r="AKV53" s="112"/>
      <c r="AKW53" s="112"/>
      <c r="AKX53" s="112"/>
      <c r="AKY53" s="112"/>
      <c r="AKZ53" s="112"/>
      <c r="ALA53" s="112"/>
      <c r="ALB53" s="112"/>
      <c r="ALC53" s="112"/>
      <c r="ALD53" s="112"/>
      <c r="ALE53" s="112"/>
      <c r="ALF53" s="112"/>
      <c r="ALG53" s="112"/>
      <c r="ALH53" s="112"/>
      <c r="ALI53" s="112"/>
      <c r="ALJ53" s="112"/>
      <c r="ALK53" s="112"/>
      <c r="ALL53" s="112"/>
      <c r="ALM53" s="112"/>
      <c r="ALN53" s="112"/>
      <c r="ALO53" s="112"/>
      <c r="ALP53" s="112"/>
      <c r="ALQ53" s="112"/>
      <c r="ALR53" s="112"/>
      <c r="ALS53" s="112"/>
      <c r="ALT53" s="112"/>
      <c r="ALU53" s="112"/>
      <c r="ALV53" s="112"/>
      <c r="ALW53" s="112"/>
      <c r="ALX53" s="112"/>
      <c r="ALY53" s="112"/>
      <c r="ALZ53" s="112"/>
      <c r="AMA53" s="112"/>
      <c r="AMB53" s="112"/>
      <c r="AMC53" s="112"/>
      <c r="AMD53" s="112"/>
      <c r="AME53" s="112"/>
      <c r="AMF53" s="112"/>
      <c r="AMG53" s="112"/>
      <c r="AMH53" s="113"/>
      <c r="AMI53" s="113"/>
      <c r="AMJ53" s="113"/>
    </row>
    <row r="54" spans="1:1024" ht="77.25" customHeight="1" x14ac:dyDescent="0.55000000000000004">
      <c r="A54" s="139"/>
      <c r="B54" s="114" t="s">
        <v>244</v>
      </c>
      <c r="C54" s="110" t="s">
        <v>239</v>
      </c>
      <c r="D54" s="110">
        <v>90</v>
      </c>
      <c r="E54" s="110">
        <v>16500</v>
      </c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 s="112"/>
      <c r="AKR54" s="112"/>
      <c r="AKS54" s="112"/>
      <c r="AKT54" s="112"/>
      <c r="AKU54" s="112"/>
      <c r="AKV54" s="112"/>
      <c r="AKW54" s="112"/>
      <c r="AKX54" s="112"/>
      <c r="AKY54" s="112"/>
      <c r="AKZ54" s="112"/>
      <c r="ALA54" s="112"/>
      <c r="ALB54" s="112"/>
      <c r="ALC54" s="112"/>
      <c r="ALD54" s="112"/>
      <c r="ALE54" s="112"/>
      <c r="ALF54" s="112"/>
      <c r="ALG54" s="112"/>
      <c r="ALH54" s="112"/>
      <c r="ALI54" s="112"/>
      <c r="ALJ54" s="112"/>
      <c r="ALK54" s="112"/>
      <c r="ALL54" s="112"/>
      <c r="ALM54" s="112"/>
      <c r="ALN54" s="112"/>
      <c r="ALO54" s="112"/>
      <c r="ALP54" s="112"/>
      <c r="ALQ54" s="112"/>
      <c r="ALR54" s="112"/>
      <c r="ALS54" s="112"/>
      <c r="ALT54" s="112"/>
      <c r="ALU54" s="112"/>
      <c r="ALV54" s="112"/>
      <c r="ALW54" s="112"/>
      <c r="ALX54" s="112"/>
      <c r="ALY54" s="112"/>
      <c r="ALZ54" s="112"/>
      <c r="AMA54" s="112"/>
      <c r="AMB54" s="112"/>
      <c r="AMC54" s="112"/>
      <c r="AMD54" s="112"/>
      <c r="AME54" s="112"/>
      <c r="AMF54" s="112"/>
      <c r="AMG54" s="112"/>
      <c r="AMH54" s="113"/>
      <c r="AMI54" s="113"/>
      <c r="AMJ54" s="113"/>
    </row>
    <row r="55" spans="1:1024" ht="77.25" customHeight="1" x14ac:dyDescent="0.55000000000000004">
      <c r="A55" s="139"/>
      <c r="B55" s="114" t="s">
        <v>245</v>
      </c>
      <c r="C55" s="110" t="s">
        <v>241</v>
      </c>
      <c r="D55" s="110">
        <v>120</v>
      </c>
      <c r="E55" s="110">
        <v>16500</v>
      </c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 s="112"/>
      <c r="AKR55" s="112"/>
      <c r="AKS55" s="112"/>
      <c r="AKT55" s="112"/>
      <c r="AKU55" s="112"/>
      <c r="AKV55" s="112"/>
      <c r="AKW55" s="112"/>
      <c r="AKX55" s="112"/>
      <c r="AKY55" s="112"/>
      <c r="AKZ55" s="112"/>
      <c r="ALA55" s="112"/>
      <c r="ALB55" s="112"/>
      <c r="ALC55" s="112"/>
      <c r="ALD55" s="112"/>
      <c r="ALE55" s="112"/>
      <c r="ALF55" s="112"/>
      <c r="ALG55" s="112"/>
      <c r="ALH55" s="112"/>
      <c r="ALI55" s="112"/>
      <c r="ALJ55" s="112"/>
      <c r="ALK55" s="112"/>
      <c r="ALL55" s="112"/>
      <c r="ALM55" s="112"/>
      <c r="ALN55" s="112"/>
      <c r="ALO55" s="112"/>
      <c r="ALP55" s="112"/>
      <c r="ALQ55" s="112"/>
      <c r="ALR55" s="112"/>
      <c r="ALS55" s="112"/>
      <c r="ALT55" s="112"/>
      <c r="ALU55" s="112"/>
      <c r="ALV55" s="112"/>
      <c r="ALW55" s="112"/>
      <c r="ALX55" s="112"/>
      <c r="ALY55" s="112"/>
      <c r="ALZ55" s="112"/>
      <c r="AMA55" s="112"/>
      <c r="AMB55" s="112"/>
      <c r="AMC55" s="112"/>
      <c r="AMD55" s="112"/>
      <c r="AME55" s="112"/>
      <c r="AMF55" s="112"/>
      <c r="AMG55" s="112"/>
      <c r="AMH55" s="113"/>
      <c r="AMI55" s="113"/>
      <c r="AMJ55" s="113"/>
    </row>
    <row r="56" spans="1:1024" ht="77.25" customHeight="1" x14ac:dyDescent="0.55000000000000004">
      <c r="A56" s="139"/>
      <c r="B56" s="114" t="s">
        <v>246</v>
      </c>
      <c r="C56" s="110" t="s">
        <v>48</v>
      </c>
      <c r="D56" s="110">
        <v>60</v>
      </c>
      <c r="E56" s="110">
        <v>16500</v>
      </c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 s="112"/>
      <c r="AKR56" s="112"/>
      <c r="AKS56" s="112"/>
      <c r="AKT56" s="112"/>
      <c r="AKU56" s="112"/>
      <c r="AKV56" s="112"/>
      <c r="AKW56" s="112"/>
      <c r="AKX56" s="112"/>
      <c r="AKY56" s="112"/>
      <c r="AKZ56" s="112"/>
      <c r="ALA56" s="112"/>
      <c r="ALB56" s="112"/>
      <c r="ALC56" s="112"/>
      <c r="ALD56" s="112"/>
      <c r="ALE56" s="112"/>
      <c r="ALF56" s="112"/>
      <c r="ALG56" s="112"/>
      <c r="ALH56" s="112"/>
      <c r="ALI56" s="112"/>
      <c r="ALJ56" s="112"/>
      <c r="ALK56" s="112"/>
      <c r="ALL56" s="112"/>
      <c r="ALM56" s="112"/>
      <c r="ALN56" s="112"/>
      <c r="ALO56" s="112"/>
      <c r="ALP56" s="112"/>
      <c r="ALQ56" s="112"/>
      <c r="ALR56" s="112"/>
      <c r="ALS56" s="112"/>
      <c r="ALT56" s="112"/>
      <c r="ALU56" s="112"/>
      <c r="ALV56" s="112"/>
      <c r="ALW56" s="112"/>
      <c r="ALX56" s="112"/>
      <c r="ALY56" s="112"/>
      <c r="ALZ56" s="112"/>
      <c r="AMA56" s="112"/>
      <c r="AMB56" s="112"/>
      <c r="AMC56" s="112"/>
      <c r="AMD56" s="112"/>
      <c r="AME56" s="112"/>
      <c r="AMF56" s="112"/>
      <c r="AMG56" s="112"/>
      <c r="AMH56" s="113"/>
      <c r="AMI56" s="113"/>
      <c r="AMJ56" s="113"/>
    </row>
    <row r="57" spans="1:1024" ht="77.25" customHeight="1" x14ac:dyDescent="0.55000000000000004">
      <c r="A57" s="139"/>
      <c r="B57" s="114" t="s">
        <v>247</v>
      </c>
      <c r="C57" s="110" t="s">
        <v>239</v>
      </c>
      <c r="D57" s="110">
        <v>90</v>
      </c>
      <c r="E57" s="110">
        <v>16500</v>
      </c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 s="112"/>
      <c r="AKR57" s="112"/>
      <c r="AKS57" s="112"/>
      <c r="AKT57" s="112"/>
      <c r="AKU57" s="112"/>
      <c r="AKV57" s="112"/>
      <c r="AKW57" s="112"/>
      <c r="AKX57" s="112"/>
      <c r="AKY57" s="112"/>
      <c r="AKZ57" s="112"/>
      <c r="ALA57" s="112"/>
      <c r="ALB57" s="112"/>
      <c r="ALC57" s="112"/>
      <c r="ALD57" s="112"/>
      <c r="ALE57" s="112"/>
      <c r="ALF57" s="112"/>
      <c r="ALG57" s="112"/>
      <c r="ALH57" s="112"/>
      <c r="ALI57" s="112"/>
      <c r="ALJ57" s="112"/>
      <c r="ALK57" s="112"/>
      <c r="ALL57" s="112"/>
      <c r="ALM57" s="112"/>
      <c r="ALN57" s="112"/>
      <c r="ALO57" s="112"/>
      <c r="ALP57" s="112"/>
      <c r="ALQ57" s="112"/>
      <c r="ALR57" s="112"/>
      <c r="ALS57" s="112"/>
      <c r="ALT57" s="112"/>
      <c r="ALU57" s="112"/>
      <c r="ALV57" s="112"/>
      <c r="ALW57" s="112"/>
      <c r="ALX57" s="112"/>
      <c r="ALY57" s="112"/>
      <c r="ALZ57" s="112"/>
      <c r="AMA57" s="112"/>
      <c r="AMB57" s="112"/>
      <c r="AMC57" s="112"/>
      <c r="AMD57" s="112"/>
      <c r="AME57" s="112"/>
      <c r="AMF57" s="112"/>
      <c r="AMG57" s="112"/>
      <c r="AMH57" s="113"/>
      <c r="AMI57" s="113"/>
      <c r="AMJ57" s="113"/>
    </row>
    <row r="58" spans="1:1024" ht="77.25" customHeight="1" x14ac:dyDescent="0.55000000000000004">
      <c r="A58" s="139"/>
      <c r="B58" s="114" t="s">
        <v>248</v>
      </c>
      <c r="C58" s="110" t="s">
        <v>241</v>
      </c>
      <c r="D58" s="110">
        <v>120</v>
      </c>
      <c r="E58" s="110">
        <v>16500</v>
      </c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 s="112"/>
      <c r="AKR58" s="112"/>
      <c r="AKS58" s="112"/>
      <c r="AKT58" s="112"/>
      <c r="AKU58" s="112"/>
      <c r="AKV58" s="112"/>
      <c r="AKW58" s="112"/>
      <c r="AKX58" s="112"/>
      <c r="AKY58" s="112"/>
      <c r="AKZ58" s="112"/>
      <c r="ALA58" s="112"/>
      <c r="ALB58" s="112"/>
      <c r="ALC58" s="112"/>
      <c r="ALD58" s="112"/>
      <c r="ALE58" s="112"/>
      <c r="ALF58" s="112"/>
      <c r="ALG58" s="112"/>
      <c r="ALH58" s="112"/>
      <c r="ALI58" s="112"/>
      <c r="ALJ58" s="112"/>
      <c r="ALK58" s="112"/>
      <c r="ALL58" s="112"/>
      <c r="ALM58" s="112"/>
      <c r="ALN58" s="112"/>
      <c r="ALO58" s="112"/>
      <c r="ALP58" s="112"/>
      <c r="ALQ58" s="112"/>
      <c r="ALR58" s="112"/>
      <c r="ALS58" s="112"/>
      <c r="ALT58" s="112"/>
      <c r="ALU58" s="112"/>
      <c r="ALV58" s="112"/>
      <c r="ALW58" s="112"/>
      <c r="ALX58" s="112"/>
      <c r="ALY58" s="112"/>
      <c r="ALZ58" s="112"/>
      <c r="AMA58" s="112"/>
      <c r="AMB58" s="112"/>
      <c r="AMC58" s="112"/>
      <c r="AMD58" s="112"/>
      <c r="AME58" s="112"/>
      <c r="AMF58" s="112"/>
      <c r="AMG58" s="112"/>
      <c r="AMH58" s="113"/>
      <c r="AMI58" s="113"/>
      <c r="AMJ58" s="113"/>
    </row>
    <row r="59" spans="1:1024" s="118" customFormat="1" ht="77.25" customHeight="1" x14ac:dyDescent="0.5">
      <c r="A59" s="108"/>
      <c r="B59" s="122" t="s">
        <v>249</v>
      </c>
      <c r="C59" s="116"/>
      <c r="D59" s="116"/>
      <c r="E59" s="140"/>
    </row>
    <row r="60" spans="1:1024" s="141" customFormat="1" ht="77.25" customHeight="1" x14ac:dyDescent="0.25">
      <c r="A60" s="108"/>
      <c r="B60" s="114" t="s">
        <v>250</v>
      </c>
      <c r="C60" s="110" t="s">
        <v>48</v>
      </c>
      <c r="D60" s="110">
        <v>60</v>
      </c>
      <c r="E60" s="110">
        <v>25000</v>
      </c>
    </row>
    <row r="61" spans="1:1024" s="141" customFormat="1" ht="77.25" customHeight="1" x14ac:dyDescent="0.25">
      <c r="A61" s="108"/>
      <c r="B61" s="114" t="s">
        <v>251</v>
      </c>
      <c r="C61" s="110" t="s">
        <v>239</v>
      </c>
      <c r="D61" s="110">
        <v>90</v>
      </c>
      <c r="E61" s="110">
        <v>25000</v>
      </c>
    </row>
    <row r="62" spans="1:1024" s="141" customFormat="1" ht="77.25" customHeight="1" x14ac:dyDescent="0.25">
      <c r="A62" s="108"/>
      <c r="B62" s="114" t="s">
        <v>252</v>
      </c>
      <c r="C62" s="110" t="s">
        <v>241</v>
      </c>
      <c r="D62" s="110">
        <v>120</v>
      </c>
      <c r="E62" s="110">
        <v>25000</v>
      </c>
    </row>
    <row r="63" spans="1:1024" s="141" customFormat="1" ht="77.25" customHeight="1" x14ac:dyDescent="0.25">
      <c r="A63" s="108"/>
      <c r="B63" s="114" t="s">
        <v>253</v>
      </c>
      <c r="C63" s="110" t="s">
        <v>48</v>
      </c>
      <c r="D63" s="110">
        <v>60</v>
      </c>
      <c r="E63" s="110">
        <v>25000</v>
      </c>
    </row>
    <row r="64" spans="1:1024" s="141" customFormat="1" ht="77.25" customHeight="1" x14ac:dyDescent="0.25">
      <c r="A64" s="108"/>
      <c r="B64" s="114" t="s">
        <v>254</v>
      </c>
      <c r="C64" s="110" t="s">
        <v>239</v>
      </c>
      <c r="D64" s="110">
        <v>90</v>
      </c>
      <c r="E64" s="110">
        <v>25000</v>
      </c>
    </row>
    <row r="65" spans="1:1024" s="141" customFormat="1" ht="77.25" customHeight="1" x14ac:dyDescent="0.25">
      <c r="A65" s="108"/>
      <c r="B65" s="114" t="s">
        <v>255</v>
      </c>
      <c r="C65" s="110" t="s">
        <v>241</v>
      </c>
      <c r="D65" s="110">
        <v>120</v>
      </c>
      <c r="E65" s="110">
        <v>25000</v>
      </c>
    </row>
    <row r="66" spans="1:1024" s="111" customFormat="1" ht="77.25" customHeight="1" x14ac:dyDescent="0.55000000000000004">
      <c r="A66" s="108"/>
      <c r="B66" s="114" t="s">
        <v>256</v>
      </c>
      <c r="C66" s="110" t="s">
        <v>48</v>
      </c>
      <c r="D66" s="110">
        <v>60</v>
      </c>
      <c r="E66" s="110">
        <v>16500</v>
      </c>
      <c r="ALX66" s="112"/>
      <c r="ALY66" s="112"/>
      <c r="ALZ66" s="112"/>
      <c r="AMA66" s="112"/>
      <c r="AMB66" s="112"/>
      <c r="AMC66" s="112"/>
      <c r="AMD66" s="112"/>
      <c r="AME66" s="112"/>
      <c r="AMF66" s="112"/>
      <c r="AMG66" s="112"/>
      <c r="AMH66" s="113"/>
      <c r="AMI66" s="113"/>
      <c r="AMJ66" s="113"/>
    </row>
    <row r="67" spans="1:1024" s="111" customFormat="1" ht="77.25" customHeight="1" x14ac:dyDescent="0.55000000000000004">
      <c r="A67" s="108"/>
      <c r="B67" s="114" t="s">
        <v>257</v>
      </c>
      <c r="C67" s="110" t="s">
        <v>239</v>
      </c>
      <c r="D67" s="110">
        <v>90</v>
      </c>
      <c r="E67" s="110">
        <v>16500</v>
      </c>
      <c r="ALX67" s="112"/>
      <c r="ALY67" s="112"/>
      <c r="ALZ67" s="112"/>
      <c r="AMA67" s="112"/>
      <c r="AMB67" s="112"/>
      <c r="AMC67" s="112"/>
      <c r="AMD67" s="112"/>
      <c r="AME67" s="112"/>
      <c r="AMF67" s="112"/>
      <c r="AMG67" s="112"/>
      <c r="AMH67" s="113"/>
      <c r="AMI67" s="113"/>
      <c r="AMJ67" s="113"/>
    </row>
    <row r="68" spans="1:1024" s="111" customFormat="1" ht="77.25" customHeight="1" x14ac:dyDescent="0.55000000000000004">
      <c r="A68" s="108"/>
      <c r="B68" s="114" t="s">
        <v>258</v>
      </c>
      <c r="C68" s="110" t="s">
        <v>241</v>
      </c>
      <c r="D68" s="110">
        <v>120</v>
      </c>
      <c r="E68" s="110">
        <v>16500</v>
      </c>
      <c r="ALX68" s="112"/>
      <c r="ALY68" s="112"/>
      <c r="ALZ68" s="112"/>
      <c r="AMA68" s="112"/>
      <c r="AMB68" s="112"/>
      <c r="AMC68" s="112"/>
      <c r="AMD68" s="112"/>
      <c r="AME68" s="112"/>
      <c r="AMF68" s="112"/>
      <c r="AMG68" s="112"/>
      <c r="AMH68" s="113"/>
      <c r="AMI68" s="113"/>
      <c r="AMJ68" s="113"/>
    </row>
    <row r="69" spans="1:1024" s="111" customFormat="1" ht="77.25" customHeight="1" x14ac:dyDescent="0.55000000000000004">
      <c r="A69" s="108"/>
      <c r="B69" s="114" t="s">
        <v>259</v>
      </c>
      <c r="C69" s="110" t="s">
        <v>48</v>
      </c>
      <c r="D69" s="110">
        <v>60</v>
      </c>
      <c r="E69" s="110">
        <v>16500</v>
      </c>
      <c r="ALX69" s="112"/>
      <c r="ALY69" s="112"/>
      <c r="ALZ69" s="112"/>
      <c r="AMA69" s="112"/>
      <c r="AMB69" s="112"/>
      <c r="AMC69" s="112"/>
      <c r="AMD69" s="112"/>
      <c r="AME69" s="112"/>
      <c r="AMF69" s="112"/>
      <c r="AMG69" s="112"/>
      <c r="AMH69" s="113"/>
      <c r="AMI69" s="113"/>
      <c r="AMJ69" s="113"/>
    </row>
    <row r="70" spans="1:1024" s="111" customFormat="1" ht="77.25" customHeight="1" x14ac:dyDescent="0.55000000000000004">
      <c r="A70" s="108"/>
      <c r="B70" s="114" t="s">
        <v>260</v>
      </c>
      <c r="C70" s="110" t="s">
        <v>239</v>
      </c>
      <c r="D70" s="110">
        <v>90</v>
      </c>
      <c r="E70" s="110">
        <v>16500</v>
      </c>
      <c r="ALX70" s="112"/>
      <c r="ALY70" s="112"/>
      <c r="ALZ70" s="112"/>
      <c r="AMA70" s="112"/>
      <c r="AMB70" s="112"/>
      <c r="AMC70" s="112"/>
      <c r="AMD70" s="112"/>
      <c r="AME70" s="112"/>
      <c r="AMF70" s="112"/>
      <c r="AMG70" s="112"/>
      <c r="AMH70" s="113"/>
      <c r="AMI70" s="113"/>
      <c r="AMJ70" s="113"/>
    </row>
    <row r="71" spans="1:1024" s="111" customFormat="1" ht="77.25" customHeight="1" x14ac:dyDescent="0.55000000000000004">
      <c r="A71" s="108"/>
      <c r="B71" s="114" t="s">
        <v>261</v>
      </c>
      <c r="C71" s="110" t="s">
        <v>241</v>
      </c>
      <c r="D71" s="110">
        <v>120</v>
      </c>
      <c r="E71" s="110">
        <v>16500</v>
      </c>
      <c r="ALX71" s="112"/>
      <c r="ALY71" s="112"/>
      <c r="ALZ71" s="112"/>
      <c r="AMA71" s="112"/>
      <c r="AMB71" s="112"/>
      <c r="AMC71" s="112"/>
      <c r="AMD71" s="112"/>
      <c r="AME71" s="112"/>
      <c r="AMF71" s="112"/>
      <c r="AMG71" s="112"/>
      <c r="AMH71" s="113"/>
      <c r="AMI71" s="113"/>
      <c r="AMJ71" s="113"/>
    </row>
    <row r="72" spans="1:1024" ht="77.25" customHeight="1" x14ac:dyDescent="0.55000000000000004">
      <c r="A72" s="139"/>
      <c r="B72" s="109" t="s">
        <v>262</v>
      </c>
      <c r="C72" s="110"/>
      <c r="D72" s="110"/>
      <c r="E72" s="110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 s="112"/>
      <c r="AKR72" s="112"/>
      <c r="AKS72" s="112"/>
      <c r="AKT72" s="112"/>
      <c r="AKU72" s="112"/>
      <c r="AKV72" s="112"/>
      <c r="AKW72" s="112"/>
      <c r="AKX72" s="112"/>
      <c r="AKY72" s="112"/>
      <c r="AKZ72" s="112"/>
      <c r="ALA72" s="112"/>
      <c r="ALB72" s="112"/>
      <c r="ALC72" s="112"/>
      <c r="ALD72" s="112"/>
      <c r="ALE72" s="112"/>
      <c r="ALF72" s="112"/>
      <c r="ALG72" s="112"/>
      <c r="ALH72" s="112"/>
      <c r="ALI72" s="112"/>
      <c r="ALJ72" s="112"/>
      <c r="ALK72" s="112"/>
      <c r="ALL72" s="112"/>
      <c r="ALM72" s="112"/>
      <c r="ALN72" s="112"/>
      <c r="ALO72" s="112"/>
      <c r="ALP72" s="112"/>
      <c r="ALQ72" s="112"/>
      <c r="ALR72" s="112"/>
      <c r="ALS72" s="112"/>
      <c r="ALT72" s="112"/>
      <c r="ALU72" s="112"/>
      <c r="ALV72" s="112"/>
      <c r="ALW72" s="112"/>
      <c r="ALX72" s="112"/>
      <c r="ALY72" s="112"/>
      <c r="ALZ72" s="112"/>
      <c r="AMA72" s="112"/>
      <c r="AMB72" s="112"/>
      <c r="AMC72" s="112"/>
      <c r="AMD72" s="112"/>
      <c r="AME72" s="112"/>
      <c r="AMF72" s="112"/>
      <c r="AMG72" s="112"/>
      <c r="AMH72" s="113"/>
      <c r="AMI72" s="113"/>
      <c r="AMJ72" s="113"/>
    </row>
    <row r="73" spans="1:1024" ht="77.25" customHeight="1" x14ac:dyDescent="0.55000000000000004">
      <c r="A73" s="139"/>
      <c r="B73" s="114" t="s">
        <v>263</v>
      </c>
      <c r="C73" s="142" t="s">
        <v>48</v>
      </c>
      <c r="D73" s="110">
        <v>60</v>
      </c>
      <c r="E73" s="110">
        <v>16500</v>
      </c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 s="112"/>
      <c r="AKR73" s="112"/>
      <c r="AKS73" s="112"/>
      <c r="AKT73" s="112"/>
      <c r="AKU73" s="112"/>
      <c r="AKV73" s="112"/>
      <c r="AKW73" s="112"/>
      <c r="AKX73" s="112"/>
      <c r="AKY73" s="112"/>
      <c r="AKZ73" s="112"/>
      <c r="ALA73" s="112"/>
      <c r="ALB73" s="112"/>
      <c r="ALC73" s="112"/>
      <c r="ALD73" s="112"/>
      <c r="ALE73" s="112"/>
      <c r="ALF73" s="112"/>
      <c r="ALG73" s="112"/>
      <c r="ALH73" s="112"/>
      <c r="ALI73" s="112"/>
      <c r="ALJ73" s="112"/>
      <c r="ALK73" s="112"/>
      <c r="ALL73" s="112"/>
      <c r="ALM73" s="112"/>
      <c r="ALN73" s="112"/>
      <c r="ALO73" s="112"/>
      <c r="ALP73" s="112"/>
      <c r="ALQ73" s="112"/>
      <c r="ALR73" s="112"/>
      <c r="ALS73" s="112"/>
      <c r="ALT73" s="112"/>
      <c r="ALU73" s="112"/>
      <c r="ALV73" s="112"/>
      <c r="ALW73" s="112"/>
      <c r="ALX73" s="112"/>
      <c r="ALY73" s="112"/>
      <c r="ALZ73" s="112"/>
      <c r="AMA73" s="112"/>
      <c r="AMB73" s="112"/>
      <c r="AMC73" s="112"/>
      <c r="AMD73" s="112"/>
      <c r="AME73" s="112"/>
      <c r="AMF73" s="112"/>
      <c r="AMG73" s="112"/>
      <c r="AMH73" s="113"/>
      <c r="AMI73" s="113"/>
      <c r="AMJ73" s="113"/>
    </row>
    <row r="74" spans="1:1024" ht="77.25" customHeight="1" x14ac:dyDescent="0.55000000000000004">
      <c r="A74" s="139"/>
      <c r="B74" s="114" t="s">
        <v>264</v>
      </c>
      <c r="C74" s="142" t="s">
        <v>265</v>
      </c>
      <c r="D74" s="110">
        <v>90</v>
      </c>
      <c r="E74" s="110">
        <v>16500</v>
      </c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 s="112"/>
      <c r="AKR74" s="112"/>
      <c r="AKS74" s="112"/>
      <c r="AKT74" s="112"/>
      <c r="AKU74" s="112"/>
      <c r="AKV74" s="112"/>
      <c r="AKW74" s="112"/>
      <c r="AKX74" s="112"/>
      <c r="AKY74" s="112"/>
      <c r="AKZ74" s="112"/>
      <c r="ALA74" s="112"/>
      <c r="ALB74" s="112"/>
      <c r="ALC74" s="112"/>
      <c r="ALD74" s="112"/>
      <c r="ALE74" s="112"/>
      <c r="ALF74" s="112"/>
      <c r="ALG74" s="112"/>
      <c r="ALH74" s="112"/>
      <c r="ALI74" s="112"/>
      <c r="ALJ74" s="112"/>
      <c r="ALK74" s="112"/>
      <c r="ALL74" s="112"/>
      <c r="ALM74" s="112"/>
      <c r="ALN74" s="112"/>
      <c r="ALO74" s="112"/>
      <c r="ALP74" s="112"/>
      <c r="ALQ74" s="112"/>
      <c r="ALR74" s="112"/>
      <c r="ALS74" s="112"/>
      <c r="ALT74" s="112"/>
      <c r="ALU74" s="112"/>
      <c r="ALV74" s="112"/>
      <c r="ALW74" s="112"/>
      <c r="ALX74" s="112"/>
      <c r="ALY74" s="112"/>
      <c r="ALZ74" s="112"/>
      <c r="AMA74" s="112"/>
      <c r="AMB74" s="112"/>
      <c r="AMC74" s="112"/>
      <c r="AMD74" s="112"/>
      <c r="AME74" s="112"/>
      <c r="AMF74" s="112"/>
      <c r="AMG74" s="112"/>
      <c r="AMH74" s="113"/>
      <c r="AMI74" s="113"/>
      <c r="AMJ74" s="113"/>
    </row>
    <row r="75" spans="1:1024" ht="77.25" customHeight="1" x14ac:dyDescent="0.55000000000000004">
      <c r="A75" s="139"/>
      <c r="B75" s="114" t="s">
        <v>266</v>
      </c>
      <c r="C75" s="142" t="s">
        <v>267</v>
      </c>
      <c r="D75" s="110">
        <v>120</v>
      </c>
      <c r="E75" s="110">
        <v>16500</v>
      </c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 s="112"/>
      <c r="AKR75" s="112"/>
      <c r="AKS75" s="112"/>
      <c r="AKT75" s="112"/>
      <c r="AKU75" s="112"/>
      <c r="AKV75" s="112"/>
      <c r="AKW75" s="112"/>
      <c r="AKX75" s="112"/>
      <c r="AKY75" s="112"/>
      <c r="AKZ75" s="112"/>
      <c r="ALA75" s="112"/>
      <c r="ALB75" s="112"/>
      <c r="ALC75" s="112"/>
      <c r="ALD75" s="112"/>
      <c r="ALE75" s="112"/>
      <c r="ALF75" s="112"/>
      <c r="ALG75" s="112"/>
      <c r="ALH75" s="112"/>
      <c r="ALI75" s="112"/>
      <c r="ALJ75" s="112"/>
      <c r="ALK75" s="112"/>
      <c r="ALL75" s="112"/>
      <c r="ALM75" s="112"/>
      <c r="ALN75" s="112"/>
      <c r="ALO75" s="112"/>
      <c r="ALP75" s="112"/>
      <c r="ALQ75" s="112"/>
      <c r="ALR75" s="112"/>
      <c r="ALS75" s="112"/>
      <c r="ALT75" s="112"/>
      <c r="ALU75" s="112"/>
      <c r="ALV75" s="112"/>
      <c r="ALW75" s="112"/>
      <c r="ALX75" s="112"/>
      <c r="ALY75" s="112"/>
      <c r="ALZ75" s="112"/>
      <c r="AMA75" s="112"/>
      <c r="AMB75" s="112"/>
      <c r="AMC75" s="112"/>
      <c r="AMD75" s="112"/>
      <c r="AME75" s="112"/>
      <c r="AMF75" s="112"/>
      <c r="AMG75" s="112"/>
      <c r="AMH75" s="113"/>
      <c r="AMI75" s="113"/>
      <c r="AMJ75" s="113"/>
    </row>
    <row r="76" spans="1:1024" ht="77.25" customHeight="1" x14ac:dyDescent="0.55000000000000004">
      <c r="A76"/>
      <c r="B76" s="546" t="s">
        <v>235</v>
      </c>
      <c r="C76" s="546"/>
      <c r="D76" s="546"/>
      <c r="E76" s="54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s="94" customFormat="1" ht="77.25" customHeight="1" x14ac:dyDescent="0.5">
      <c r="A77" s="123"/>
      <c r="B77" s="135" t="s">
        <v>227</v>
      </c>
      <c r="C77" s="136" t="s">
        <v>8</v>
      </c>
      <c r="D77" s="136" t="s">
        <v>9</v>
      </c>
      <c r="E77" s="137" t="s">
        <v>10</v>
      </c>
    </row>
    <row r="78" spans="1:1024" s="111" customFormat="1" ht="77.25" customHeight="1" x14ac:dyDescent="0.55000000000000004">
      <c r="A78" s="108"/>
      <c r="B78" s="114" t="s">
        <v>268</v>
      </c>
      <c r="C78" s="110" t="s">
        <v>269</v>
      </c>
      <c r="D78" s="110">
        <v>60</v>
      </c>
      <c r="E78" s="110">
        <v>25000</v>
      </c>
      <c r="ALX78" s="112"/>
      <c r="ALY78" s="112"/>
      <c r="ALZ78" s="112"/>
      <c r="AMA78" s="112"/>
      <c r="AMB78" s="112"/>
      <c r="AMC78" s="112"/>
      <c r="AMD78" s="112"/>
      <c r="AME78" s="112"/>
      <c r="AMF78" s="112"/>
      <c r="AMG78" s="112"/>
      <c r="AMH78" s="113"/>
      <c r="AMI78" s="113"/>
      <c r="AMJ78" s="113"/>
    </row>
    <row r="79" spans="1:1024" s="111" customFormat="1" ht="77.25" customHeight="1" x14ac:dyDescent="0.55000000000000004">
      <c r="A79" s="108"/>
      <c r="B79" s="114" t="s">
        <v>270</v>
      </c>
      <c r="C79" s="110" t="s">
        <v>271</v>
      </c>
      <c r="D79" s="110">
        <v>90</v>
      </c>
      <c r="E79" s="110">
        <v>25000</v>
      </c>
      <c r="ALX79" s="112"/>
      <c r="ALY79" s="112"/>
      <c r="ALZ79" s="112"/>
      <c r="AMA79" s="112"/>
      <c r="AMB79" s="112"/>
      <c r="AMC79" s="112"/>
      <c r="AMD79" s="112"/>
      <c r="AME79" s="112"/>
      <c r="AMF79" s="112"/>
      <c r="AMG79" s="112"/>
      <c r="AMH79" s="113"/>
      <c r="AMI79" s="113"/>
      <c r="AMJ79" s="113"/>
    </row>
    <row r="80" spans="1:1024" s="111" customFormat="1" ht="77.25" customHeight="1" x14ac:dyDescent="0.55000000000000004">
      <c r="A80" s="108"/>
      <c r="B80" s="114" t="s">
        <v>272</v>
      </c>
      <c r="C80" s="110" t="s">
        <v>241</v>
      </c>
      <c r="D80" s="110">
        <v>120</v>
      </c>
      <c r="E80" s="110">
        <v>25000</v>
      </c>
      <c r="ALX80" s="112"/>
      <c r="ALY80" s="112"/>
      <c r="ALZ80" s="112"/>
      <c r="AMA80" s="112"/>
      <c r="AMB80" s="112"/>
      <c r="AMC80" s="112"/>
      <c r="AMD80" s="112"/>
      <c r="AME80" s="112"/>
      <c r="AMF80" s="112"/>
      <c r="AMG80" s="112"/>
      <c r="AMH80" s="113"/>
      <c r="AMI80" s="113"/>
      <c r="AMJ80" s="113"/>
    </row>
    <row r="81" spans="1:1024" ht="77.25" customHeight="1" x14ac:dyDescent="0.55000000000000004">
      <c r="A81" s="108"/>
      <c r="B81" s="114" t="s">
        <v>273</v>
      </c>
      <c r="C81" s="110" t="s">
        <v>25</v>
      </c>
      <c r="D81" s="110">
        <v>120</v>
      </c>
      <c r="E81" s="110">
        <v>25000</v>
      </c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 s="112"/>
      <c r="ALY81" s="112"/>
      <c r="ALZ81" s="112"/>
      <c r="AMA81" s="112"/>
      <c r="AMB81" s="112"/>
      <c r="AMC81" s="112"/>
      <c r="AMD81" s="112"/>
      <c r="AME81" s="112"/>
      <c r="AMF81" s="112"/>
      <c r="AMG81" s="112"/>
      <c r="AMH81" s="113"/>
      <c r="AMI81" s="113"/>
      <c r="AMJ81" s="113"/>
    </row>
    <row r="82" spans="1:1024" ht="104.25" customHeight="1" x14ac:dyDescent="0.55000000000000004">
      <c r="A82" s="108"/>
      <c r="B82" s="114" t="s">
        <v>274</v>
      </c>
      <c r="C82" s="143" t="s">
        <v>25</v>
      </c>
      <c r="D82" s="110">
        <v>120</v>
      </c>
      <c r="E82" s="110">
        <v>25000</v>
      </c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 s="112"/>
      <c r="ALY82" s="112"/>
      <c r="ALZ82" s="112"/>
      <c r="AMA82" s="112"/>
      <c r="AMB82" s="112"/>
      <c r="AMC82" s="112"/>
      <c r="AMD82" s="112"/>
      <c r="AME82" s="112"/>
      <c r="AMF82" s="112"/>
      <c r="AMG82" s="112"/>
      <c r="AMH82" s="113"/>
      <c r="AMI82" s="113"/>
      <c r="AMJ82" s="113"/>
    </row>
    <row r="83" spans="1:1024" ht="77.25" customHeight="1" x14ac:dyDescent="0.55000000000000004">
      <c r="A83" s="108"/>
      <c r="B83" s="114" t="s">
        <v>275</v>
      </c>
      <c r="C83" s="143" t="s">
        <v>48</v>
      </c>
      <c r="D83" s="110">
        <v>60</v>
      </c>
      <c r="E83" s="110">
        <v>37000</v>
      </c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 s="112"/>
      <c r="ALY83" s="112"/>
      <c r="ALZ83" s="112"/>
      <c r="AMA83" s="112"/>
      <c r="AMB83" s="112"/>
      <c r="AMC83" s="112"/>
      <c r="AMD83" s="112"/>
      <c r="AME83" s="112"/>
      <c r="AMF83" s="112"/>
      <c r="AMG83" s="112"/>
      <c r="AMH83" s="113"/>
      <c r="AMI83" s="113"/>
      <c r="AMJ83" s="113"/>
    </row>
    <row r="84" spans="1:1024" s="141" customFormat="1" ht="77.25" customHeight="1" x14ac:dyDescent="0.25">
      <c r="A84" s="108"/>
      <c r="B84" s="114" t="s">
        <v>276</v>
      </c>
      <c r="C84" s="143" t="s">
        <v>48</v>
      </c>
      <c r="D84" s="110">
        <v>60</v>
      </c>
      <c r="E84" s="110">
        <v>16500</v>
      </c>
    </row>
    <row r="85" spans="1:1024" s="141" customFormat="1" ht="77.25" customHeight="1" x14ac:dyDescent="0.25">
      <c r="A85" s="108"/>
      <c r="B85" s="114" t="s">
        <v>277</v>
      </c>
      <c r="C85" s="143" t="s">
        <v>25</v>
      </c>
      <c r="D85" s="110">
        <v>120</v>
      </c>
      <c r="E85" s="110">
        <v>16500</v>
      </c>
    </row>
    <row r="86" spans="1:1024" s="111" customFormat="1" ht="77.25" customHeight="1" x14ac:dyDescent="0.55000000000000004">
      <c r="A86" s="108"/>
      <c r="B86" s="114" t="s">
        <v>278</v>
      </c>
      <c r="C86" s="143" t="s">
        <v>48</v>
      </c>
      <c r="D86" s="110">
        <v>60</v>
      </c>
      <c r="E86" s="110">
        <v>16500</v>
      </c>
      <c r="ALX86" s="112"/>
      <c r="ALY86" s="112"/>
      <c r="ALZ86" s="112"/>
      <c r="AMA86" s="112"/>
      <c r="AMB86" s="112"/>
      <c r="AMC86" s="112"/>
      <c r="AMD86" s="112"/>
      <c r="AME86" s="112"/>
      <c r="AMF86" s="112"/>
      <c r="AMG86" s="112"/>
      <c r="AMH86" s="113"/>
      <c r="AMI86" s="113"/>
      <c r="AMJ86" s="113"/>
    </row>
    <row r="87" spans="1:1024" s="111" customFormat="1" ht="77.25" customHeight="1" x14ac:dyDescent="0.55000000000000004">
      <c r="A87" s="108"/>
      <c r="B87" s="114" t="s">
        <v>279</v>
      </c>
      <c r="C87" s="143" t="s">
        <v>25</v>
      </c>
      <c r="D87" s="110">
        <v>120</v>
      </c>
      <c r="E87" s="110">
        <v>16500</v>
      </c>
      <c r="ALX87" s="112"/>
      <c r="ALY87" s="112"/>
      <c r="ALZ87" s="112"/>
      <c r="AMA87" s="112"/>
      <c r="AMB87" s="112"/>
      <c r="AMC87" s="112"/>
      <c r="AMD87" s="112"/>
      <c r="AME87" s="112"/>
      <c r="AMF87" s="112"/>
      <c r="AMG87" s="112"/>
      <c r="AMH87" s="113"/>
      <c r="AMI87" s="113"/>
      <c r="AMJ87" s="113"/>
    </row>
    <row r="88" spans="1:1024" s="141" customFormat="1" ht="77.25" customHeight="1" x14ac:dyDescent="0.25">
      <c r="A88" s="108"/>
      <c r="B88" s="144" t="s">
        <v>280</v>
      </c>
      <c r="C88" s="143" t="s">
        <v>48</v>
      </c>
      <c r="D88" s="145">
        <v>60</v>
      </c>
      <c r="E88" s="145">
        <v>20000</v>
      </c>
    </row>
    <row r="89" spans="1:1024" ht="77.25" customHeight="1" x14ac:dyDescent="0.55000000000000004">
      <c r="A89" s="108"/>
      <c r="B89" s="114" t="s">
        <v>281</v>
      </c>
      <c r="C89" s="143" t="s">
        <v>48</v>
      </c>
      <c r="D89" s="110">
        <v>60</v>
      </c>
      <c r="E89" s="110">
        <v>16500</v>
      </c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77.25" customHeight="1" x14ac:dyDescent="0.55000000000000004">
      <c r="A90" s="108"/>
      <c r="B90" s="114" t="s">
        <v>282</v>
      </c>
      <c r="C90" s="110" t="s">
        <v>25</v>
      </c>
      <c r="D90" s="110">
        <v>120</v>
      </c>
      <c r="E90" s="110">
        <v>16500</v>
      </c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77.25" customHeight="1" x14ac:dyDescent="0.55000000000000004">
      <c r="A91" s="108"/>
      <c r="B91" s="146" t="s">
        <v>283</v>
      </c>
      <c r="C91" s="147" t="s">
        <v>284</v>
      </c>
      <c r="D91" s="110">
        <v>120</v>
      </c>
      <c r="E91" s="110">
        <v>25000</v>
      </c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77.25" customHeight="1" x14ac:dyDescent="0.55000000000000004">
      <c r="A92" s="108"/>
      <c r="B92" s="114" t="s">
        <v>285</v>
      </c>
      <c r="C92" s="110" t="s">
        <v>267</v>
      </c>
      <c r="D92" s="110">
        <v>120</v>
      </c>
      <c r="E92" s="110">
        <v>15000</v>
      </c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77.25" customHeight="1" x14ac:dyDescent="0.55000000000000004">
      <c r="A93" s="108"/>
      <c r="B93" s="114" t="s">
        <v>286</v>
      </c>
      <c r="C93" s="110" t="s">
        <v>265</v>
      </c>
      <c r="D93" s="110">
        <v>90</v>
      </c>
      <c r="E93" s="110">
        <v>15000</v>
      </c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77.25" customHeight="1" x14ac:dyDescent="0.55000000000000004">
      <c r="A94" s="108"/>
      <c r="B94" s="114" t="s">
        <v>287</v>
      </c>
      <c r="C94" s="110" t="s">
        <v>288</v>
      </c>
      <c r="D94" s="110">
        <v>60</v>
      </c>
      <c r="E94" s="110">
        <v>15000</v>
      </c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77.25" customHeight="1" x14ac:dyDescent="0.55000000000000004">
      <c r="A95" s="108"/>
      <c r="B95" s="114" t="s">
        <v>289</v>
      </c>
      <c r="C95" s="110" t="s">
        <v>48</v>
      </c>
      <c r="D95" s="110">
        <v>60</v>
      </c>
      <c r="E95" s="110">
        <v>16500</v>
      </c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77.25" customHeight="1" x14ac:dyDescent="0.55000000000000004">
      <c r="A96" s="108"/>
      <c r="B96" s="114" t="s">
        <v>290</v>
      </c>
      <c r="C96" s="110" t="s">
        <v>291</v>
      </c>
      <c r="D96" s="110">
        <v>90</v>
      </c>
      <c r="E96" s="110">
        <v>16500</v>
      </c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s="111" customFormat="1" ht="77.25" customHeight="1" x14ac:dyDescent="0.55000000000000004">
      <c r="A97" s="108"/>
      <c r="B97" s="148" t="s">
        <v>292</v>
      </c>
      <c r="C97" s="110"/>
      <c r="D97" s="110"/>
      <c r="E97" s="110"/>
      <c r="ALX97" s="112"/>
      <c r="ALY97" s="112"/>
      <c r="ALZ97" s="112"/>
      <c r="AMA97" s="112"/>
      <c r="AMB97" s="112"/>
      <c r="AMC97" s="112"/>
      <c r="AMD97" s="112"/>
      <c r="AME97" s="112"/>
      <c r="AMF97" s="112"/>
      <c r="AMG97" s="112"/>
      <c r="AMH97" s="113"/>
      <c r="AMI97" s="113"/>
      <c r="AMJ97" s="113"/>
    </row>
    <row r="98" spans="1:1024" ht="77.25" customHeight="1" x14ac:dyDescent="0.55000000000000004">
      <c r="A98" s="108"/>
      <c r="B98" s="149" t="s">
        <v>293</v>
      </c>
      <c r="C98" s="143" t="s">
        <v>48</v>
      </c>
      <c r="D98" s="110">
        <v>60</v>
      </c>
      <c r="E98" s="110">
        <v>16500</v>
      </c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 s="112"/>
      <c r="ALY98" s="112"/>
      <c r="ALZ98" s="112"/>
      <c r="AMA98" s="112"/>
      <c r="AMB98" s="112"/>
      <c r="AMC98" s="112"/>
      <c r="AMD98" s="112"/>
      <c r="AME98" s="112"/>
      <c r="AMF98" s="112"/>
      <c r="AMG98" s="112"/>
      <c r="AMH98" s="113"/>
      <c r="AMI98" s="113"/>
      <c r="AMJ98" s="113"/>
    </row>
    <row r="99" spans="1:1024" ht="77.25" customHeight="1" x14ac:dyDescent="0.55000000000000004">
      <c r="A99" s="108"/>
      <c r="B99" s="149" t="s">
        <v>294</v>
      </c>
      <c r="C99" s="110" t="s">
        <v>295</v>
      </c>
      <c r="D99" s="110">
        <v>90</v>
      </c>
      <c r="E99" s="110">
        <v>16500</v>
      </c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 s="112"/>
      <c r="ALY99" s="112"/>
      <c r="ALZ99" s="112"/>
      <c r="AMA99" s="112"/>
      <c r="AMB99" s="112"/>
      <c r="AMC99" s="112"/>
      <c r="AMD99" s="112"/>
      <c r="AME99" s="112"/>
      <c r="AMF99" s="112"/>
      <c r="AMG99" s="112"/>
      <c r="AMH99" s="113"/>
      <c r="AMI99" s="113"/>
      <c r="AMJ99" s="113"/>
    </row>
    <row r="100" spans="1:1024" ht="77.25" customHeight="1" x14ac:dyDescent="0.55000000000000004">
      <c r="A100" s="108"/>
      <c r="B100" s="149" t="s">
        <v>296</v>
      </c>
      <c r="C100" s="147" t="s">
        <v>25</v>
      </c>
      <c r="D100" s="110">
        <v>120</v>
      </c>
      <c r="E100" s="110">
        <v>16500</v>
      </c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 s="112"/>
      <c r="ALY100" s="112"/>
      <c r="ALZ100" s="112"/>
      <c r="AMA100" s="112"/>
      <c r="AMB100" s="112"/>
      <c r="AMC100" s="112"/>
      <c r="AMD100" s="112"/>
      <c r="AME100" s="112"/>
      <c r="AMF100" s="112"/>
      <c r="AMG100" s="112"/>
      <c r="AMH100" s="113"/>
      <c r="AMI100" s="113"/>
      <c r="AMJ100" s="113"/>
    </row>
    <row r="101" spans="1:1024" s="127" customFormat="1" ht="77.25" customHeight="1" x14ac:dyDescent="0.55000000000000004">
      <c r="A101" s="150"/>
      <c r="B101" s="151" t="s">
        <v>297</v>
      </c>
      <c r="C101" s="152"/>
      <c r="D101" s="153"/>
      <c r="E101" s="154"/>
      <c r="AKQ101" s="128"/>
      <c r="AKR101" s="128"/>
      <c r="AKS101" s="128"/>
      <c r="AKT101" s="128"/>
      <c r="AKU101" s="128"/>
      <c r="AKV101" s="128"/>
      <c r="AKW101" s="128"/>
      <c r="AKX101" s="128"/>
      <c r="AKY101" s="128"/>
      <c r="AKZ101" s="128"/>
      <c r="ALA101" s="128"/>
      <c r="ALB101" s="128"/>
      <c r="ALC101" s="128"/>
      <c r="ALD101" s="128"/>
      <c r="ALE101" s="128"/>
      <c r="ALF101" s="128"/>
      <c r="ALG101" s="128"/>
      <c r="ALH101" s="128"/>
      <c r="ALI101" s="128"/>
      <c r="ALJ101" s="128"/>
      <c r="ALK101" s="128"/>
      <c r="ALL101" s="128"/>
      <c r="ALM101" s="128"/>
      <c r="ALN101" s="128"/>
      <c r="ALO101" s="128"/>
      <c r="ALP101" s="128"/>
      <c r="ALQ101" s="128"/>
      <c r="ALR101" s="128"/>
      <c r="ALS101" s="128"/>
      <c r="ALT101" s="128"/>
      <c r="ALU101" s="128"/>
      <c r="ALV101" s="128"/>
      <c r="ALW101" s="128"/>
      <c r="ALX101" s="128"/>
      <c r="ALY101" s="128"/>
      <c r="ALZ101" s="128"/>
      <c r="AMA101" s="128"/>
      <c r="AMB101" s="128"/>
      <c r="AMC101" s="128"/>
      <c r="AMD101" s="128"/>
      <c r="AME101" s="128"/>
      <c r="AMF101" s="128"/>
      <c r="AMG101" s="128"/>
      <c r="AMH101" s="98"/>
      <c r="AMI101" s="98"/>
      <c r="AMJ101" s="98"/>
    </row>
    <row r="102" spans="1:1024" ht="77.25" customHeight="1" x14ac:dyDescent="0.55000000000000004">
      <c r="A102" s="155"/>
      <c r="B102" s="156"/>
      <c r="C102" s="157"/>
      <c r="D102" s="157"/>
      <c r="E102" s="157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 s="97"/>
      <c r="AKR102" s="97"/>
      <c r="AKS102" s="97"/>
      <c r="AKT102" s="97"/>
      <c r="AKU102" s="97"/>
      <c r="AKV102" s="97"/>
      <c r="AKW102" s="97"/>
      <c r="AKX102" s="97"/>
      <c r="AKY102" s="97"/>
      <c r="AKZ102" s="97"/>
      <c r="ALA102" s="97"/>
      <c r="ALB102" s="97"/>
      <c r="ALC102" s="97"/>
      <c r="ALD102" s="97"/>
      <c r="ALE102" s="97"/>
      <c r="ALF102" s="97"/>
      <c r="ALG102" s="97"/>
      <c r="ALH102" s="97"/>
      <c r="ALI102" s="97"/>
      <c r="ALJ102" s="97"/>
      <c r="ALK102" s="97"/>
      <c r="ALL102" s="97"/>
      <c r="ALM102" s="97"/>
      <c r="ALN102" s="97"/>
      <c r="ALO102" s="97"/>
      <c r="ALP102" s="97"/>
      <c r="ALQ102" s="97"/>
      <c r="ALR102" s="97"/>
      <c r="ALS102" s="97"/>
      <c r="ALT102" s="97"/>
      <c r="ALU102" s="97"/>
      <c r="ALV102" s="97"/>
      <c r="ALW102" s="97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77.25" customHeight="1" x14ac:dyDescent="0.55000000000000004">
      <c r="A103"/>
      <c r="B103" s="543" t="s">
        <v>44</v>
      </c>
      <c r="C103" s="543"/>
      <c r="D103" s="543"/>
      <c r="E103" s="54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 s="97"/>
      <c r="AKR103" s="97"/>
      <c r="AKS103" s="97"/>
      <c r="AKT103" s="97"/>
      <c r="AKU103" s="97"/>
      <c r="AKV103" s="97"/>
      <c r="AKW103" s="97"/>
      <c r="AKX103" s="97"/>
      <c r="AKY103" s="97"/>
      <c r="AKZ103" s="97"/>
      <c r="ALA103" s="97"/>
      <c r="ALB103" s="97"/>
      <c r="ALC103" s="97"/>
      <c r="ALD103" s="97"/>
      <c r="ALE103" s="97"/>
      <c r="ALF103" s="97"/>
      <c r="ALG103" s="97"/>
      <c r="ALH103" s="97"/>
      <c r="ALI103" s="97"/>
      <c r="ALJ103" s="97"/>
      <c r="ALK103" s="97"/>
      <c r="ALL103" s="97"/>
      <c r="ALM103" s="97"/>
      <c r="ALN103" s="97"/>
      <c r="ALO103" s="97"/>
      <c r="ALP103" s="97"/>
      <c r="ALQ103" s="97"/>
      <c r="ALR103" s="97"/>
      <c r="ALS103" s="97"/>
      <c r="ALT103" s="97"/>
      <c r="ALU103" s="97"/>
      <c r="ALV103" s="97"/>
      <c r="ALW103" s="97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s="94" customFormat="1" ht="77.25" customHeight="1" x14ac:dyDescent="0.5">
      <c r="A104" s="123"/>
      <c r="B104" s="136" t="s">
        <v>227</v>
      </c>
      <c r="C104" s="136" t="s">
        <v>8</v>
      </c>
      <c r="D104" s="136" t="s">
        <v>9</v>
      </c>
      <c r="E104" s="137" t="s">
        <v>10</v>
      </c>
      <c r="F104" s="158"/>
    </row>
    <row r="105" spans="1:1024" ht="77.25" customHeight="1" x14ac:dyDescent="0.55000000000000004">
      <c r="A105" s="123"/>
      <c r="B105" s="122" t="s">
        <v>298</v>
      </c>
      <c r="C105" s="106"/>
      <c r="D105" s="106"/>
      <c r="E105" s="159"/>
      <c r="F105" s="158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s="111" customFormat="1" ht="77.25" customHeight="1" x14ac:dyDescent="0.55000000000000004">
      <c r="A106" s="108"/>
      <c r="B106" s="119" t="s">
        <v>299</v>
      </c>
      <c r="C106" s="143" t="s">
        <v>45</v>
      </c>
      <c r="D106" s="160">
        <v>180</v>
      </c>
      <c r="E106" s="110">
        <v>30000</v>
      </c>
      <c r="F106" s="161"/>
      <c r="G106" s="162"/>
      <c r="ALX106" s="112"/>
      <c r="ALY106" s="112"/>
      <c r="ALZ106" s="112"/>
      <c r="AMA106" s="112"/>
      <c r="AMB106" s="112"/>
      <c r="AMC106" s="112"/>
      <c r="AMD106" s="112"/>
      <c r="AME106" s="112"/>
      <c r="AMF106" s="112"/>
      <c r="AMG106" s="112"/>
      <c r="AMH106" s="113"/>
      <c r="AMI106" s="113"/>
      <c r="AMJ106" s="113"/>
    </row>
    <row r="107" spans="1:1024" ht="77.25" customHeight="1" x14ac:dyDescent="0.55000000000000004">
      <c r="A107" s="108"/>
      <c r="B107" s="119" t="s">
        <v>300</v>
      </c>
      <c r="C107" s="163" t="s">
        <v>45</v>
      </c>
      <c r="D107" s="163">
        <v>180</v>
      </c>
      <c r="E107" s="163">
        <v>27000</v>
      </c>
      <c r="F107" s="161"/>
      <c r="G107" s="162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 s="112"/>
      <c r="ALY107" s="112"/>
      <c r="ALZ107" s="112"/>
      <c r="AMA107" s="112"/>
      <c r="AMB107" s="112"/>
      <c r="AMC107" s="112"/>
      <c r="AMD107" s="112"/>
      <c r="AME107" s="112"/>
      <c r="AMF107" s="112"/>
      <c r="AMG107" s="112"/>
      <c r="AMH107" s="113"/>
      <c r="AMI107" s="113"/>
      <c r="AMJ107" s="113"/>
    </row>
    <row r="108" spans="1:1024" ht="77.25" customHeight="1" x14ac:dyDescent="0.55000000000000004">
      <c r="A108" s="108"/>
      <c r="B108" s="119" t="s">
        <v>301</v>
      </c>
      <c r="C108" s="163" t="s">
        <v>45</v>
      </c>
      <c r="D108" s="163">
        <v>180</v>
      </c>
      <c r="E108" s="163">
        <v>27000</v>
      </c>
      <c r="F108" s="161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 s="112"/>
      <c r="ALY108" s="112"/>
      <c r="ALZ108" s="112"/>
      <c r="AMA108" s="112"/>
      <c r="AMB108" s="112"/>
      <c r="AMC108" s="112"/>
      <c r="AMD108" s="112"/>
      <c r="AME108" s="112"/>
      <c r="AMF108" s="112"/>
      <c r="AMG108" s="112"/>
      <c r="AMH108" s="113"/>
      <c r="AMI108" s="113"/>
      <c r="AMJ108" s="113"/>
    </row>
    <row r="109" spans="1:1024" ht="40.5" customHeight="1" x14ac:dyDescent="0.55000000000000004">
      <c r="A109" s="108"/>
      <c r="B109" s="164" t="s">
        <v>302</v>
      </c>
      <c r="C109" s="165"/>
      <c r="D109" s="166"/>
      <c r="E109" s="121"/>
      <c r="F109" s="161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 s="112"/>
      <c r="ALY109" s="112"/>
      <c r="ALZ109" s="112"/>
      <c r="AMA109" s="112"/>
      <c r="AMB109" s="112"/>
      <c r="AMC109" s="112"/>
      <c r="AMD109" s="112"/>
      <c r="AME109" s="112"/>
      <c r="AMF109" s="112"/>
      <c r="AMG109" s="112"/>
      <c r="AMH109" s="113"/>
      <c r="AMI109" s="113"/>
      <c r="AMJ109" s="113"/>
    </row>
    <row r="110" spans="1:1024" ht="77.25" customHeight="1" x14ac:dyDescent="0.55000000000000004">
      <c r="A110" s="133"/>
      <c r="B110" s="167"/>
      <c r="C110" s="168"/>
      <c r="D110" s="168"/>
      <c r="E110" s="168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77.25" customHeight="1" x14ac:dyDescent="0.55000000000000004">
      <c r="A111"/>
      <c r="B111" s="543" t="s">
        <v>383</v>
      </c>
      <c r="C111" s="543"/>
      <c r="D111" s="543"/>
      <c r="E111" s="543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s="94" customFormat="1" ht="77.25" customHeight="1" x14ac:dyDescent="0.5">
      <c r="A112" s="123"/>
      <c r="B112" s="136" t="s">
        <v>227</v>
      </c>
      <c r="C112" s="136" t="s">
        <v>8</v>
      </c>
      <c r="D112" s="136" t="s">
        <v>9</v>
      </c>
      <c r="E112" s="169" t="s">
        <v>10</v>
      </c>
    </row>
    <row r="113" spans="1:1024" s="111" customFormat="1" ht="147" customHeight="1" x14ac:dyDescent="0.55000000000000004">
      <c r="A113" s="108"/>
      <c r="B113" s="114" t="s">
        <v>304</v>
      </c>
      <c r="C113" s="143" t="s">
        <v>25</v>
      </c>
      <c r="D113" s="160">
        <v>120</v>
      </c>
      <c r="E113" s="110">
        <v>17000</v>
      </c>
      <c r="F113" s="161"/>
      <c r="ALX113" s="112"/>
      <c r="ALY113" s="112"/>
      <c r="ALZ113" s="112"/>
      <c r="AMA113" s="112"/>
      <c r="AMB113" s="112"/>
      <c r="AMC113" s="112"/>
      <c r="AMD113" s="112"/>
      <c r="AME113" s="112"/>
      <c r="AMF113" s="112"/>
      <c r="AMG113" s="112"/>
      <c r="AMH113" s="113"/>
      <c r="AMI113" s="113"/>
      <c r="AMJ113" s="113"/>
    </row>
    <row r="114" spans="1:1024" s="127" customFormat="1" ht="77.25" customHeight="1" x14ac:dyDescent="0.55000000000000004">
      <c r="A114" s="123"/>
      <c r="B114" s="170" t="s">
        <v>305</v>
      </c>
      <c r="C114" s="171" t="s">
        <v>48</v>
      </c>
      <c r="D114" s="172">
        <v>60</v>
      </c>
      <c r="E114" s="173">
        <v>25000</v>
      </c>
      <c r="F114" s="174"/>
      <c r="ALX114" s="128"/>
      <c r="ALY114" s="128"/>
      <c r="ALZ114" s="128"/>
      <c r="AMA114" s="128"/>
      <c r="AMB114" s="128"/>
      <c r="AMC114" s="128"/>
      <c r="AMD114" s="128"/>
      <c r="AME114" s="128"/>
      <c r="AMF114" s="128"/>
      <c r="AMG114" s="128"/>
      <c r="AMH114" s="98"/>
      <c r="AMI114" s="98"/>
      <c r="AMJ114" s="98"/>
    </row>
    <row r="115" spans="1:1024" ht="77.25" customHeight="1" x14ac:dyDescent="0.55000000000000004">
      <c r="A115" s="123"/>
      <c r="B115" s="175" t="s">
        <v>306</v>
      </c>
      <c r="C115" s="176" t="s">
        <v>307</v>
      </c>
      <c r="D115" s="177">
        <v>36</v>
      </c>
      <c r="E115" s="138">
        <v>66666.666666666701</v>
      </c>
      <c r="F115" s="174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 s="128"/>
      <c r="ALY115" s="128"/>
      <c r="ALZ115" s="128"/>
      <c r="AMA115" s="128"/>
      <c r="AMB115" s="128"/>
      <c r="AMC115" s="128"/>
      <c r="AMD115" s="128"/>
      <c r="AME115" s="128"/>
      <c r="AMF115" s="128"/>
      <c r="AMG115" s="128"/>
      <c r="AMH115"/>
      <c r="AMI115"/>
      <c r="AMJ115"/>
    </row>
    <row r="116" spans="1:1024" ht="77.25" customHeight="1" x14ac:dyDescent="0.55000000000000004">
      <c r="A116" s="123"/>
      <c r="B116" s="178" t="s">
        <v>308</v>
      </c>
      <c r="C116" s="176" t="s">
        <v>309</v>
      </c>
      <c r="D116" s="177">
        <v>54</v>
      </c>
      <c r="E116" s="179">
        <v>74075.074074074102</v>
      </c>
      <c r="F116" s="174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 s="128"/>
      <c r="ALY116" s="128"/>
      <c r="ALZ116" s="128"/>
      <c r="AMA116" s="128"/>
      <c r="AMB116" s="128"/>
      <c r="AMC116" s="128"/>
      <c r="AMD116" s="128"/>
      <c r="AME116" s="128"/>
      <c r="AMF116" s="128"/>
      <c r="AMG116" s="128"/>
      <c r="AMH116"/>
      <c r="AMI116"/>
      <c r="AMJ116"/>
    </row>
    <row r="117" spans="1:1024" ht="77.25" customHeight="1" x14ac:dyDescent="0.55000000000000004">
      <c r="A117" s="133"/>
      <c r="B117" s="180" t="s">
        <v>57</v>
      </c>
      <c r="C117" s="539" t="s">
        <v>310</v>
      </c>
      <c r="D117" s="539"/>
      <c r="E117" s="539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</row>
    <row r="118" spans="1:1024" s="127" customFormat="1" ht="77.25" customHeight="1" x14ac:dyDescent="0.55000000000000004">
      <c r="A118" s="150"/>
      <c r="B118" s="164" t="s">
        <v>297</v>
      </c>
      <c r="C118" s="181"/>
      <c r="D118" s="182"/>
      <c r="E118" s="183"/>
      <c r="AKQ118" s="128"/>
      <c r="AKR118" s="128"/>
      <c r="AKS118" s="128"/>
      <c r="AKT118" s="128"/>
      <c r="AKU118" s="128"/>
      <c r="AKV118" s="128"/>
      <c r="AKW118" s="128"/>
      <c r="AKX118" s="128"/>
      <c r="AKY118" s="128"/>
      <c r="AKZ118" s="128"/>
      <c r="ALA118" s="128"/>
      <c r="ALB118" s="128"/>
      <c r="ALC118" s="128"/>
      <c r="ALD118" s="128"/>
      <c r="ALE118" s="128"/>
      <c r="ALF118" s="128"/>
      <c r="ALG118" s="128"/>
      <c r="ALH118" s="128"/>
      <c r="ALI118" s="128"/>
      <c r="ALJ118" s="128"/>
      <c r="ALK118" s="128"/>
      <c r="ALL118" s="128"/>
      <c r="ALM118" s="128"/>
      <c r="ALN118" s="128"/>
      <c r="ALO118" s="128"/>
      <c r="ALP118" s="128"/>
      <c r="ALQ118" s="128"/>
      <c r="ALR118" s="128"/>
      <c r="ALS118" s="128"/>
      <c r="ALT118" s="128"/>
      <c r="ALU118" s="128"/>
      <c r="ALV118" s="128"/>
      <c r="ALW118" s="128"/>
      <c r="ALX118" s="128"/>
      <c r="ALY118" s="128"/>
      <c r="ALZ118" s="128"/>
      <c r="AMA118" s="128"/>
      <c r="AMB118" s="128"/>
      <c r="AMC118" s="128"/>
      <c r="AMD118" s="128"/>
      <c r="AME118" s="128"/>
      <c r="AMF118" s="128"/>
      <c r="AMG118" s="128"/>
      <c r="AMH118" s="98"/>
      <c r="AMI118" s="98"/>
      <c r="AMJ118" s="98"/>
    </row>
    <row r="119" spans="1:1024" ht="77.25" customHeight="1" x14ac:dyDescent="0.55000000000000004">
      <c r="A119" s="133"/>
      <c r="B119" s="540" t="s">
        <v>60</v>
      </c>
      <c r="C119" s="540"/>
      <c r="D119" s="540"/>
      <c r="E119" s="540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  <c r="AMJ119"/>
    </row>
    <row r="120" spans="1:1024" ht="77.25" customHeight="1" x14ac:dyDescent="0.55000000000000004">
      <c r="A120" s="133"/>
      <c r="B120" s="540" t="s">
        <v>311</v>
      </c>
      <c r="C120" s="540"/>
      <c r="D120" s="540"/>
      <c r="E120" s="54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  <c r="AMJ120"/>
    </row>
    <row r="121" spans="1:1024" ht="77.25" customHeight="1" x14ac:dyDescent="0.55000000000000004">
      <c r="A121" s="133"/>
      <c r="B121" s="167"/>
      <c r="C121" s="168"/>
      <c r="D121" s="168"/>
      <c r="E121" s="168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s="184" customFormat="1" ht="77.25" customHeight="1" x14ac:dyDescent="0.5">
      <c r="A122" s="133"/>
      <c r="B122" s="526" t="s">
        <v>312</v>
      </c>
      <c r="C122" s="526"/>
      <c r="D122" s="526"/>
      <c r="E122" s="526"/>
    </row>
    <row r="123" spans="1:1024" ht="77.25" customHeight="1" x14ac:dyDescent="0.55000000000000004">
      <c r="A123" s="133"/>
      <c r="B123" s="519" t="s">
        <v>7</v>
      </c>
      <c r="C123" s="519"/>
      <c r="D123" s="541" t="s">
        <v>66</v>
      </c>
      <c r="E123" s="541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152.25" customHeight="1" x14ac:dyDescent="0.55000000000000004">
      <c r="A124" s="123"/>
      <c r="B124" s="531" t="s">
        <v>313</v>
      </c>
      <c r="C124" s="531"/>
      <c r="D124" s="542">
        <v>6000</v>
      </c>
      <c r="E124" s="542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ht="77.25" customHeight="1" x14ac:dyDescent="0.55000000000000004">
      <c r="A125" s="123"/>
      <c r="B125" s="537" t="s">
        <v>314</v>
      </c>
      <c r="C125" s="537"/>
      <c r="D125" s="538">
        <v>4000</v>
      </c>
      <c r="E125" s="538"/>
      <c r="F125" s="536"/>
      <c r="G125" s="536"/>
      <c r="H125" s="536"/>
      <c r="I125" s="536"/>
      <c r="J125" s="536"/>
      <c r="K125" s="536"/>
      <c r="L125" s="536"/>
      <c r="M125" s="536"/>
      <c r="N125" s="536"/>
      <c r="O125" s="536"/>
      <c r="P125" s="536"/>
      <c r="Q125" s="536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  <c r="AMJ125"/>
    </row>
    <row r="126" spans="1:1024" ht="77.25" customHeight="1" x14ac:dyDescent="0.55000000000000004">
      <c r="A126" s="123"/>
      <c r="B126" s="537" t="s">
        <v>315</v>
      </c>
      <c r="C126" s="537"/>
      <c r="D126" s="538">
        <v>2000</v>
      </c>
      <c r="E126" s="538"/>
      <c r="F126" s="185"/>
      <c r="G126" s="185"/>
      <c r="H126" s="185"/>
      <c r="I126" s="185"/>
      <c r="J126" s="185"/>
      <c r="K126" s="185"/>
      <c r="L126" s="185"/>
      <c r="M126" s="185"/>
      <c r="N126" s="185"/>
      <c r="O126" s="185"/>
      <c r="P126" s="185"/>
      <c r="Q126" s="185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77.25" customHeight="1" x14ac:dyDescent="0.55000000000000004">
      <c r="A127" s="123"/>
      <c r="B127" s="531" t="s">
        <v>316</v>
      </c>
      <c r="C127" s="531"/>
      <c r="D127" s="533">
        <v>54000</v>
      </c>
      <c r="E127" s="533"/>
      <c r="F127" s="186"/>
      <c r="G127" s="187"/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77.25" customHeight="1" x14ac:dyDescent="0.55000000000000004">
      <c r="A128" s="123"/>
      <c r="B128" s="531" t="s">
        <v>317</v>
      </c>
      <c r="C128" s="531"/>
      <c r="D128" s="533">
        <v>50400</v>
      </c>
      <c r="E128" s="533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77.25" customHeight="1" x14ac:dyDescent="0.55000000000000004">
      <c r="A129" s="123"/>
      <c r="B129" s="531" t="s">
        <v>318</v>
      </c>
      <c r="C129" s="531"/>
      <c r="D129" s="533">
        <v>50400</v>
      </c>
      <c r="E129" s="533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77.25" customHeight="1" x14ac:dyDescent="0.55000000000000004">
      <c r="A130" s="123"/>
      <c r="B130" s="531" t="s">
        <v>319</v>
      </c>
      <c r="C130" s="531"/>
      <c r="D130" s="523" t="s">
        <v>320</v>
      </c>
      <c r="E130" s="523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77.25" customHeight="1" x14ac:dyDescent="0.55000000000000004">
      <c r="A131" s="123"/>
      <c r="B131" s="520" t="s">
        <v>321</v>
      </c>
      <c r="C131" s="520"/>
      <c r="D131" s="523" t="s">
        <v>322</v>
      </c>
      <c r="E131" s="523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77.25" customHeight="1" x14ac:dyDescent="0.55000000000000004">
      <c r="A132" s="123"/>
      <c r="B132" s="520" t="s">
        <v>323</v>
      </c>
      <c r="C132" s="520"/>
      <c r="D132" s="523" t="s">
        <v>324</v>
      </c>
      <c r="E132" s="523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77.25" customHeight="1" x14ac:dyDescent="0.55000000000000004">
      <c r="A133" s="123"/>
      <c r="B133" s="188"/>
      <c r="C133" s="189"/>
      <c r="D133" s="190"/>
      <c r="E133" s="191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s="184" customFormat="1" ht="77.25" customHeight="1" x14ac:dyDescent="0.5">
      <c r="A134" s="133"/>
      <c r="B134" s="535" t="s">
        <v>325</v>
      </c>
      <c r="C134" s="535"/>
      <c r="D134" s="535"/>
      <c r="E134" s="535"/>
    </row>
    <row r="135" spans="1:1024" s="127" customFormat="1" ht="77.25" customHeight="1" x14ac:dyDescent="0.55000000000000004">
      <c r="A135" s="123"/>
      <c r="B135" s="519" t="s">
        <v>7</v>
      </c>
      <c r="C135" s="519"/>
      <c r="D135" s="527" t="s">
        <v>76</v>
      </c>
      <c r="E135" s="527"/>
      <c r="ALX135" s="128"/>
      <c r="ALY135" s="128"/>
      <c r="ALZ135" s="128"/>
      <c r="AMA135" s="128"/>
      <c r="AMB135" s="128"/>
      <c r="AMC135" s="128"/>
      <c r="AMD135" s="128"/>
      <c r="AME135" s="128"/>
      <c r="AMF135" s="128"/>
      <c r="AMG135" s="128"/>
      <c r="AMH135" s="98"/>
      <c r="AMI135" s="98"/>
      <c r="AMJ135" s="98"/>
    </row>
    <row r="136" spans="1:1024" ht="77.25" customHeight="1" x14ac:dyDescent="0.55000000000000004">
      <c r="A136" s="123"/>
      <c r="B136" s="520" t="s">
        <v>326</v>
      </c>
      <c r="C136" s="520"/>
      <c r="D136" s="523" t="s">
        <v>78</v>
      </c>
      <c r="E136" s="523"/>
      <c r="F136" s="534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ht="166.5" customHeight="1" x14ac:dyDescent="0.55000000000000004">
      <c r="A137" s="123"/>
      <c r="B137" s="520" t="s">
        <v>327</v>
      </c>
      <c r="C137" s="520"/>
      <c r="D137" s="523" t="s">
        <v>80</v>
      </c>
      <c r="E137" s="523"/>
      <c r="F137" s="534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  <c r="AMJ137"/>
    </row>
    <row r="138" spans="1:1024" ht="77.25" customHeight="1" x14ac:dyDescent="0.55000000000000004">
      <c r="A138" s="123"/>
      <c r="B138" s="520" t="s">
        <v>328</v>
      </c>
      <c r="C138" s="520"/>
      <c r="D138" s="523" t="s">
        <v>82</v>
      </c>
      <c r="E138" s="523"/>
      <c r="F138" s="534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  <c r="AMJ138"/>
    </row>
    <row r="139" spans="1:1024" ht="77.25" customHeight="1" x14ac:dyDescent="0.55000000000000004">
      <c r="A139" s="123"/>
      <c r="B139" s="520" t="s">
        <v>329</v>
      </c>
      <c r="C139" s="520"/>
      <c r="D139" s="523" t="s">
        <v>84</v>
      </c>
      <c r="E139" s="523"/>
      <c r="F139" s="534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77.25" customHeight="1" x14ac:dyDescent="0.55000000000000004">
      <c r="A140" s="123"/>
      <c r="B140" s="520" t="s">
        <v>330</v>
      </c>
      <c r="C140" s="520"/>
      <c r="D140" s="523" t="s">
        <v>86</v>
      </c>
      <c r="E140" s="523"/>
      <c r="F140" s="534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228.75" customHeight="1" x14ac:dyDescent="0.55000000000000004">
      <c r="A141" s="123"/>
      <c r="B141" s="531" t="s">
        <v>331</v>
      </c>
      <c r="C141" s="531"/>
      <c r="D141" s="533">
        <v>10000</v>
      </c>
      <c r="E141" s="533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138.75" customHeight="1" x14ac:dyDescent="0.55000000000000004">
      <c r="A142" s="123"/>
      <c r="B142" s="520" t="s">
        <v>332</v>
      </c>
      <c r="C142" s="520"/>
      <c r="D142" s="533"/>
      <c r="E142" s="533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123" customHeight="1" x14ac:dyDescent="0.55000000000000004">
      <c r="A143" s="123"/>
      <c r="B143" s="520" t="s">
        <v>333</v>
      </c>
      <c r="C143" s="520"/>
      <c r="D143" s="523">
        <v>30000</v>
      </c>
      <c r="E143" s="52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s="184" customFormat="1" ht="189" customHeight="1" x14ac:dyDescent="0.5">
      <c r="A144" s="123"/>
      <c r="B144" s="520" t="s">
        <v>334</v>
      </c>
      <c r="C144" s="520"/>
      <c r="D144" s="523">
        <v>45500</v>
      </c>
      <c r="E144" s="523"/>
    </row>
    <row r="145" spans="1:1024" ht="141.75" customHeight="1" x14ac:dyDescent="0.55000000000000004">
      <c r="A145"/>
      <c r="B145" s="520" t="s">
        <v>335</v>
      </c>
      <c r="C145" s="520"/>
      <c r="D145" s="523">
        <v>150000</v>
      </c>
      <c r="E145" s="523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ht="51.75" customHeight="1" x14ac:dyDescent="0.55000000000000004">
      <c r="A146" s="123"/>
      <c r="B146" s="193"/>
      <c r="C146" s="193"/>
      <c r="D146" s="193"/>
      <c r="E146" s="193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ht="77.25" customHeight="1" x14ac:dyDescent="0.55000000000000004">
      <c r="A147" s="123"/>
      <c r="B147" s="530" t="s">
        <v>336</v>
      </c>
      <c r="C147" s="530"/>
      <c r="D147" s="530"/>
      <c r="E147" s="530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  <c r="AMJ147"/>
    </row>
    <row r="148" spans="1:1024" s="127" customFormat="1" ht="77.25" customHeight="1" x14ac:dyDescent="0.55000000000000004">
      <c r="A148" s="123"/>
      <c r="B148" s="519" t="s">
        <v>7</v>
      </c>
      <c r="C148" s="519"/>
      <c r="D148" s="527" t="s">
        <v>90</v>
      </c>
      <c r="E148" s="527"/>
      <c r="ALX148" s="128"/>
      <c r="ALY148" s="128"/>
      <c r="ALZ148" s="128"/>
      <c r="AMA148" s="128"/>
      <c r="AMB148" s="128"/>
      <c r="AMC148" s="128"/>
      <c r="AMD148" s="128"/>
      <c r="AME148" s="128"/>
      <c r="AMF148" s="128"/>
      <c r="AMG148" s="128"/>
      <c r="AMH148" s="98"/>
      <c r="AMI148" s="98"/>
      <c r="AMJ148" s="98"/>
    </row>
    <row r="149" spans="1:1024" ht="77.25" customHeight="1" x14ac:dyDescent="0.55000000000000004">
      <c r="A149" s="123"/>
      <c r="B149" s="531" t="s">
        <v>337</v>
      </c>
      <c r="C149" s="531"/>
      <c r="D149" s="532" t="s">
        <v>338</v>
      </c>
      <c r="E149" s="532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117" customHeight="1" x14ac:dyDescent="0.55000000000000004">
      <c r="A150" s="123"/>
      <c r="B150" s="531"/>
      <c r="C150" s="531"/>
      <c r="D150" s="532" t="s">
        <v>339</v>
      </c>
      <c r="E150" s="532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77.25" customHeight="1" x14ac:dyDescent="0.55000000000000004">
      <c r="A151" s="123"/>
      <c r="B151" s="520" t="s">
        <v>340</v>
      </c>
      <c r="C151" s="520"/>
      <c r="D151" s="517">
        <v>15000</v>
      </c>
      <c r="E151" s="517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77.25" customHeight="1" x14ac:dyDescent="0.55000000000000004">
      <c r="A152" s="123"/>
      <c r="B152" s="520" t="s">
        <v>341</v>
      </c>
      <c r="C152" s="520"/>
      <c r="D152" s="517" t="s">
        <v>98</v>
      </c>
      <c r="E152" s="517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77.25" customHeight="1" x14ac:dyDescent="0.55000000000000004">
      <c r="A153" s="123"/>
      <c r="B153" s="520" t="s">
        <v>342</v>
      </c>
      <c r="C153" s="520"/>
      <c r="D153" s="529">
        <v>3000</v>
      </c>
      <c r="E153" s="529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ht="77.25" customHeight="1" x14ac:dyDescent="0.55000000000000004">
      <c r="A154" s="123"/>
      <c r="B154" s="520" t="s">
        <v>343</v>
      </c>
      <c r="C154" s="520"/>
      <c r="D154" s="517" t="s">
        <v>101</v>
      </c>
      <c r="E154" s="517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ht="77.25" customHeight="1" x14ac:dyDescent="0.55000000000000004">
      <c r="A155" s="123"/>
      <c r="B155" s="520" t="s">
        <v>344</v>
      </c>
      <c r="C155" s="520"/>
      <c r="D155" s="517" t="s">
        <v>101</v>
      </c>
      <c r="E155" s="517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77.25" customHeight="1" x14ac:dyDescent="0.55000000000000004">
      <c r="A156" s="123"/>
      <c r="B156" s="520" t="s">
        <v>345</v>
      </c>
      <c r="C156" s="520"/>
      <c r="D156" s="523">
        <v>3000</v>
      </c>
      <c r="E156" s="523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77.25" customHeight="1" x14ac:dyDescent="0.55000000000000004">
      <c r="A157" s="123"/>
      <c r="B157" s="520" t="s">
        <v>346</v>
      </c>
      <c r="C157" s="520"/>
      <c r="D157" s="525">
        <v>3500</v>
      </c>
      <c r="E157" s="525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ht="107.25" customHeight="1" x14ac:dyDescent="0.55000000000000004">
      <c r="A158" s="123"/>
      <c r="B158" s="520" t="s">
        <v>347</v>
      </c>
      <c r="C158" s="520"/>
      <c r="D158" s="528" t="s">
        <v>348</v>
      </c>
      <c r="E158" s="52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ht="77.25" customHeight="1" x14ac:dyDescent="0.55000000000000004">
      <c r="A159" s="123"/>
      <c r="B159" s="526" t="s">
        <v>349</v>
      </c>
      <c r="C159" s="526"/>
      <c r="D159" s="526"/>
      <c r="E159" s="526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s="127" customFormat="1" ht="77.25" customHeight="1" x14ac:dyDescent="0.55000000000000004">
      <c r="A160" s="123"/>
      <c r="B160" s="519" t="s">
        <v>7</v>
      </c>
      <c r="C160" s="519"/>
      <c r="D160" s="519" t="s">
        <v>105</v>
      </c>
      <c r="E160" s="519"/>
      <c r="ALX160" s="128"/>
      <c r="ALY160" s="128"/>
      <c r="ALZ160" s="128"/>
      <c r="AMA160" s="128"/>
      <c r="AMB160" s="128"/>
      <c r="AMC160" s="128"/>
      <c r="AMD160" s="128"/>
      <c r="AME160" s="128"/>
      <c r="AMF160" s="128"/>
      <c r="AMG160" s="128"/>
      <c r="AMH160" s="98"/>
      <c r="AMI160" s="98"/>
      <c r="AMJ160" s="98"/>
    </row>
    <row r="161" spans="1:1024" ht="77.25" customHeight="1" x14ac:dyDescent="0.55000000000000004">
      <c r="A161" s="194"/>
      <c r="B161" s="520" t="s">
        <v>350</v>
      </c>
      <c r="C161" s="520"/>
      <c r="D161" s="525">
        <v>15000</v>
      </c>
      <c r="E161" s="525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77.25" customHeight="1" x14ac:dyDescent="0.55000000000000004">
      <c r="A162" s="194"/>
      <c r="B162" s="520" t="s">
        <v>351</v>
      </c>
      <c r="C162" s="520"/>
      <c r="D162" s="523">
        <v>500</v>
      </c>
      <c r="E162" s="523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ht="77.25" customHeight="1" x14ac:dyDescent="0.55000000000000004">
      <c r="A163" s="194"/>
      <c r="B163" s="520" t="s">
        <v>352</v>
      </c>
      <c r="C163" s="520"/>
      <c r="D163" s="523">
        <v>100</v>
      </c>
      <c r="E163" s="52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ht="77.25" customHeight="1" x14ac:dyDescent="0.55000000000000004">
      <c r="A164" s="194"/>
      <c r="B164" s="524" t="s">
        <v>353</v>
      </c>
      <c r="C164" s="524"/>
      <c r="D164" s="525" t="s">
        <v>354</v>
      </c>
      <c r="E164" s="525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ht="77.25" customHeight="1" x14ac:dyDescent="0.55000000000000004">
      <c r="A165" s="123"/>
      <c r="B165" s="195"/>
      <c r="C165" s="196"/>
      <c r="D165" s="190"/>
      <c r="E165" s="191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ht="77.25" customHeight="1" x14ac:dyDescent="0.55000000000000004">
      <c r="A166" s="123"/>
      <c r="B166" s="526" t="s">
        <v>355</v>
      </c>
      <c r="C166" s="526"/>
      <c r="D166" s="526"/>
      <c r="E166" s="52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s="127" customFormat="1" ht="77.25" customHeight="1" x14ac:dyDescent="0.55000000000000004">
      <c r="A167" s="123"/>
      <c r="B167" s="519" t="s">
        <v>7</v>
      </c>
      <c r="C167" s="519"/>
      <c r="D167" s="527" t="s">
        <v>105</v>
      </c>
      <c r="E167" s="527"/>
      <c r="ALX167" s="128"/>
      <c r="ALY167" s="128"/>
      <c r="ALZ167" s="128"/>
      <c r="AMA167" s="128"/>
      <c r="AMB167" s="128"/>
      <c r="AMC167" s="128"/>
      <c r="AMD167" s="128"/>
      <c r="AME167" s="128"/>
      <c r="AMF167" s="128"/>
      <c r="AMG167" s="128"/>
      <c r="AMH167" s="98"/>
      <c r="AMI167" s="98"/>
      <c r="AMJ167" s="98"/>
    </row>
    <row r="168" spans="1:1024" ht="77.25" customHeight="1" x14ac:dyDescent="0.55000000000000004">
      <c r="A168" s="123"/>
      <c r="B168" s="520" t="s">
        <v>356</v>
      </c>
      <c r="C168" s="520"/>
      <c r="D168" s="517">
        <v>10000</v>
      </c>
      <c r="E168" s="517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ht="144.75" customHeight="1" x14ac:dyDescent="0.55000000000000004">
      <c r="A169" s="123"/>
      <c r="B169" s="516" t="s">
        <v>357</v>
      </c>
      <c r="C169" s="516"/>
      <c r="D169" s="517">
        <v>20000</v>
      </c>
      <c r="E169" s="517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ht="77.25" customHeight="1" x14ac:dyDescent="0.55000000000000004">
      <c r="A170" s="123"/>
      <c r="B170" s="197"/>
      <c r="C170" s="184"/>
      <c r="D170" s="184"/>
      <c r="E170" s="184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ht="77.25" customHeight="1" x14ac:dyDescent="0.55000000000000004">
      <c r="A171" s="123"/>
      <c r="B171" s="518" t="s">
        <v>358</v>
      </c>
      <c r="C171" s="518"/>
      <c r="D171" s="518"/>
      <c r="E171" s="518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77.25" customHeight="1" x14ac:dyDescent="0.55000000000000004">
      <c r="A172" s="123"/>
      <c r="B172" s="519" t="s">
        <v>7</v>
      </c>
      <c r="C172" s="519"/>
      <c r="D172" s="519"/>
      <c r="E172" s="519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s="96" customFormat="1" ht="77.25" customHeight="1" x14ac:dyDescent="0.5">
      <c r="A173" s="123"/>
      <c r="B173" s="520" t="s">
        <v>359</v>
      </c>
      <c r="C173" s="520"/>
      <c r="D173" s="521" t="s">
        <v>360</v>
      </c>
      <c r="E173" s="521"/>
    </row>
    <row r="174" spans="1:1024" ht="77.25" customHeight="1" x14ac:dyDescent="0.55000000000000004">
      <c r="A174" s="194"/>
      <c r="B174" s="198" t="s">
        <v>126</v>
      </c>
      <c r="C174" s="199"/>
      <c r="D174" s="200"/>
      <c r="E174" s="201"/>
    </row>
    <row r="175" spans="1:1024" ht="77.25" customHeight="1" x14ac:dyDescent="0.55000000000000004">
      <c r="A175" s="194"/>
      <c r="B175" s="202"/>
      <c r="C175" s="202"/>
      <c r="D175" s="202"/>
      <c r="E175" s="202"/>
    </row>
    <row r="176" spans="1:1024" ht="77.25" customHeight="1" x14ac:dyDescent="0.55000000000000004">
      <c r="A176" s="194"/>
      <c r="B176" s="522" t="s">
        <v>361</v>
      </c>
      <c r="C176" s="522"/>
      <c r="D176" s="522"/>
      <c r="E176" s="522"/>
    </row>
    <row r="177" spans="1:5" ht="77.25" customHeight="1" x14ac:dyDescent="0.55000000000000004">
      <c r="A177" s="194"/>
      <c r="B177" s="522" t="s">
        <v>362</v>
      </c>
      <c r="C177" s="522"/>
      <c r="D177" s="522"/>
      <c r="E177" s="522"/>
    </row>
    <row r="178" spans="1:5" ht="240" customHeight="1" x14ac:dyDescent="0.55000000000000004">
      <c r="A178" s="184"/>
      <c r="B178" s="515" t="s">
        <v>363</v>
      </c>
      <c r="C178" s="515"/>
      <c r="D178" s="515"/>
      <c r="E178" s="515"/>
    </row>
    <row r="179" spans="1:5" ht="149.25" customHeight="1" x14ac:dyDescent="0.55000000000000004">
      <c r="A179" s="203"/>
      <c r="B179" s="515" t="s">
        <v>364</v>
      </c>
      <c r="C179" s="515"/>
      <c r="D179" s="515"/>
      <c r="E179" s="515"/>
    </row>
    <row r="180" spans="1:5" ht="240" customHeight="1" x14ac:dyDescent="0.55000000000000004">
      <c r="A180" s="204"/>
      <c r="B180" s="515" t="s">
        <v>365</v>
      </c>
      <c r="C180" s="515"/>
      <c r="D180" s="515"/>
      <c r="E180" s="515"/>
    </row>
  </sheetData>
  <mergeCells count="113">
    <mergeCell ref="B1:E1"/>
    <mergeCell ref="B3:E3"/>
    <mergeCell ref="B4:E4"/>
    <mergeCell ref="A6:A7"/>
    <mergeCell ref="B6:B7"/>
    <mergeCell ref="C6:E6"/>
    <mergeCell ref="C7:E7"/>
    <mergeCell ref="B9:E9"/>
    <mergeCell ref="C36:E36"/>
    <mergeCell ref="B38:E38"/>
    <mergeCell ref="B43:E43"/>
    <mergeCell ref="B46:E46"/>
    <mergeCell ref="B76:E76"/>
    <mergeCell ref="B103:E103"/>
    <mergeCell ref="B111:E111"/>
    <mergeCell ref="C117:E117"/>
    <mergeCell ref="B119:E119"/>
    <mergeCell ref="B120:E120"/>
    <mergeCell ref="B122:E122"/>
    <mergeCell ref="B123:C123"/>
    <mergeCell ref="D123:E123"/>
    <mergeCell ref="B124:C124"/>
    <mergeCell ref="D124:E124"/>
    <mergeCell ref="B125:C125"/>
    <mergeCell ref="D125:E125"/>
    <mergeCell ref="F125:Q125"/>
    <mergeCell ref="B126:C126"/>
    <mergeCell ref="D126:E126"/>
    <mergeCell ref="B127:C127"/>
    <mergeCell ref="D127:E127"/>
    <mergeCell ref="B128:C128"/>
    <mergeCell ref="D128:E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4:E134"/>
    <mergeCell ref="B135:C135"/>
    <mergeCell ref="D135:E135"/>
    <mergeCell ref="B136:C136"/>
    <mergeCell ref="D136:E136"/>
    <mergeCell ref="F136:F140"/>
    <mergeCell ref="B137:C137"/>
    <mergeCell ref="D137:E137"/>
    <mergeCell ref="B138:C138"/>
    <mergeCell ref="D138:E138"/>
    <mergeCell ref="B139:C139"/>
    <mergeCell ref="D139:E139"/>
    <mergeCell ref="B140:C140"/>
    <mergeCell ref="D140:E140"/>
    <mergeCell ref="B141:C141"/>
    <mergeCell ref="D141:E142"/>
    <mergeCell ref="B142:C142"/>
    <mergeCell ref="B143:C143"/>
    <mergeCell ref="D143:E143"/>
    <mergeCell ref="B144:C144"/>
    <mergeCell ref="D144:E144"/>
    <mergeCell ref="B145:C145"/>
    <mergeCell ref="D145:E145"/>
    <mergeCell ref="B147:E147"/>
    <mergeCell ref="B148:C148"/>
    <mergeCell ref="D148:E148"/>
    <mergeCell ref="B149:C150"/>
    <mergeCell ref="D149:E149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4:C164"/>
    <mergeCell ref="D164:E164"/>
    <mergeCell ref="B166:E166"/>
    <mergeCell ref="B167:C167"/>
    <mergeCell ref="D167:E167"/>
    <mergeCell ref="B168:C168"/>
    <mergeCell ref="D168:E168"/>
    <mergeCell ref="B178:E178"/>
    <mergeCell ref="B179:E179"/>
    <mergeCell ref="B180:E180"/>
    <mergeCell ref="B169:C169"/>
    <mergeCell ref="D169:E169"/>
    <mergeCell ref="B171:E171"/>
    <mergeCell ref="B172:C172"/>
    <mergeCell ref="D172:E172"/>
    <mergeCell ref="B173:C173"/>
    <mergeCell ref="D173:E173"/>
    <mergeCell ref="B176:E176"/>
    <mergeCell ref="B177:E177"/>
  </mergeCells>
  <pageMargins left="0.82708333333333295" right="0.23611111111111099" top="0.55138888888888904" bottom="0.55138888888888904" header="0.31527777777777799" footer="0.31527777777777799"/>
  <pageSetup paperSize="0" scale="0" firstPageNumber="0" orientation="portrait" usePrinterDefaults="0" horizontalDpi="0" verticalDpi="0" copies="0"/>
  <headerFooter>
    <oddHeader>&amp;L&amp;"Calibri1,Обычный"РЕЕСТР СТОИМОСТИ УСЛУГ &amp;C&amp;"Calibri1,Обычный"АО "Университет КАЗГЮУ имени М.С. Нарикбаева"    &amp;R&amp;"Calibri1,Обычный"НА 2019-2020 УЧЕБНЫЙ ГОД</oddHeader>
    <oddFooter>&amp;C&amp;"Calibri1,Обычный"Страница  &amp;P из &amp;N</oddFooter>
  </headerFooter>
  <rowBreaks count="7" manualBreakCount="7">
    <brk id="37" max="16383" man="1"/>
    <brk id="44" max="16383" man="1"/>
    <brk id="75" max="16383" man="1"/>
    <brk id="109" max="16383" man="1"/>
    <brk id="132" max="16383" man="1"/>
    <brk id="158" max="16383" man="1"/>
    <brk id="180" max="16383" man="1"/>
  </rowBreaks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J208"/>
  <sheetViews>
    <sheetView topLeftCell="A193" zoomScale="25" zoomScaleNormal="33" workbookViewId="0">
      <selection activeCell="V183" sqref="V183"/>
    </sheetView>
  </sheetViews>
  <sheetFormatPr defaultRowHeight="42" outlineLevelRow="1" x14ac:dyDescent="0.65"/>
  <cols>
    <col min="1" max="1" width="109.140625" style="210"/>
    <col min="2" max="2" width="40.85546875" style="211"/>
    <col min="3" max="3" width="43.42578125" style="210"/>
    <col min="4" max="4" width="58.42578125" style="210"/>
    <col min="5" max="5" width="53.140625" style="210"/>
    <col min="6" max="6" width="54.28515625" style="210"/>
    <col min="7" max="8" width="34" style="210"/>
    <col min="9" max="9" width="22.85546875" style="210"/>
    <col min="10" max="1012" width="10.42578125" style="210"/>
    <col min="1013" max="1019" width="10.42578125" style="212"/>
    <col min="1020" max="1021" width="8.5703125" style="213"/>
    <col min="1022" max="1022" width="10.42578125" style="213"/>
    <col min="1023" max="1023" width="8.5703125" style="213"/>
    <col min="1024" max="1025" width="8.5703125"/>
  </cols>
  <sheetData>
    <row r="1" spans="1:1024" s="213" customFormat="1" ht="85.15" customHeight="1" x14ac:dyDescent="0.65">
      <c r="A1" s="214"/>
      <c r="B1" s="215"/>
      <c r="C1" s="214"/>
      <c r="D1" s="589" t="s">
        <v>594</v>
      </c>
      <c r="E1" s="589"/>
      <c r="F1" s="589"/>
      <c r="G1" s="589"/>
      <c r="H1" s="589"/>
      <c r="AMJ1"/>
    </row>
    <row r="2" spans="1:1024" s="218" customFormat="1" ht="85.15" customHeight="1" x14ac:dyDescent="0.65">
      <c r="A2" s="216"/>
      <c r="B2" s="217"/>
      <c r="C2" s="216"/>
      <c r="D2" s="589"/>
      <c r="E2" s="589"/>
      <c r="F2" s="589"/>
      <c r="G2" s="589"/>
      <c r="H2" s="589"/>
      <c r="AMJ2"/>
    </row>
    <row r="3" spans="1:1024" s="218" customFormat="1" ht="85.15" customHeight="1" x14ac:dyDescent="0.65">
      <c r="A3" s="216"/>
      <c r="B3" s="217"/>
      <c r="C3" s="216"/>
      <c r="D3" s="589"/>
      <c r="E3" s="589"/>
      <c r="F3" s="589"/>
      <c r="G3" s="589"/>
      <c r="H3" s="589"/>
      <c r="AMJ3"/>
    </row>
    <row r="4" spans="1:1024" ht="85.15" customHeight="1" x14ac:dyDescent="0.55000000000000004">
      <c r="A4" s="216"/>
      <c r="B4" s="217"/>
      <c r="C4" s="216"/>
      <c r="D4" s="216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</row>
    <row r="5" spans="1:1024" ht="85.15" customHeight="1" x14ac:dyDescent="0.25">
      <c r="A5" s="590" t="s">
        <v>519</v>
      </c>
      <c r="B5" s="590"/>
      <c r="C5" s="590"/>
      <c r="D5" s="590"/>
      <c r="E5" s="590"/>
      <c r="F5" s="590"/>
      <c r="G5" s="590"/>
      <c r="H5" s="590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</row>
    <row r="6" spans="1:1024" ht="85.15" customHeight="1" x14ac:dyDescent="0.25">
      <c r="A6" s="590" t="s">
        <v>498</v>
      </c>
      <c r="B6" s="590"/>
      <c r="C6" s="590"/>
      <c r="D6" s="590"/>
      <c r="E6" s="590"/>
      <c r="F6" s="590"/>
      <c r="G6" s="590"/>
      <c r="H6" s="590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</row>
    <row r="7" spans="1:1024" ht="85.15" customHeight="1" x14ac:dyDescent="0.55000000000000004">
      <c r="A7" s="220"/>
      <c r="B7" s="221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</row>
    <row r="8" spans="1:1024" ht="85.15" customHeight="1" x14ac:dyDescent="0.25">
      <c r="A8" s="591" t="s">
        <v>499</v>
      </c>
      <c r="B8" s="592" t="s">
        <v>500</v>
      </c>
      <c r="C8" s="592"/>
      <c r="D8" s="592"/>
      <c r="E8" s="592"/>
      <c r="F8" s="592"/>
      <c r="G8" s="592"/>
      <c r="H8" s="592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</row>
    <row r="9" spans="1:1024" ht="85.15" customHeight="1" x14ac:dyDescent="0.25">
      <c r="A9" s="591"/>
      <c r="B9" s="591" t="s">
        <v>501</v>
      </c>
      <c r="C9" s="591"/>
      <c r="D9" s="591"/>
      <c r="E9" s="591"/>
      <c r="F9" s="591"/>
      <c r="G9" s="591"/>
      <c r="H9" s="591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</row>
    <row r="10" spans="1:1024" ht="85.15" customHeight="1" x14ac:dyDescent="0.25">
      <c r="A10" s="219"/>
      <c r="B10" s="222"/>
      <c r="C10" s="222"/>
      <c r="D10" s="222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</row>
    <row r="11" spans="1:1024" ht="85.15" customHeight="1" x14ac:dyDescent="0.25">
      <c r="A11" s="575" t="s">
        <v>502</v>
      </c>
      <c r="B11" s="575"/>
      <c r="C11" s="575"/>
      <c r="D11" s="575"/>
      <c r="E11" s="575"/>
      <c r="F11" s="575"/>
      <c r="G11" s="575"/>
      <c r="H11" s="575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</row>
    <row r="12" spans="1:1024" s="210" customFormat="1" ht="85.15" customHeight="1" x14ac:dyDescent="0.65">
      <c r="A12" s="565" t="s">
        <v>503</v>
      </c>
      <c r="B12" s="567" t="s">
        <v>504</v>
      </c>
      <c r="C12" s="567" t="s">
        <v>505</v>
      </c>
      <c r="D12" s="566" t="s">
        <v>512</v>
      </c>
      <c r="E12" s="566"/>
      <c r="F12" s="566"/>
      <c r="G12" s="566"/>
      <c r="H12" s="566"/>
      <c r="AMF12" s="213"/>
      <c r="AMG12" s="213"/>
      <c r="AMH12" s="213"/>
      <c r="AMI12" s="213"/>
      <c r="AMJ12"/>
    </row>
    <row r="13" spans="1:1024" s="213" customFormat="1" ht="271.14999999999998" customHeight="1" x14ac:dyDescent="0.65">
      <c r="A13" s="565"/>
      <c r="B13" s="567"/>
      <c r="C13" s="567"/>
      <c r="D13" s="224" t="s">
        <v>506</v>
      </c>
      <c r="E13" s="224" t="s">
        <v>507</v>
      </c>
      <c r="F13" s="225" t="s">
        <v>508</v>
      </c>
      <c r="G13" s="593" t="s">
        <v>509</v>
      </c>
      <c r="H13" s="593"/>
      <c r="AMJ13"/>
    </row>
    <row r="14" spans="1:1024" s="211" customFormat="1" ht="85.15" customHeight="1" x14ac:dyDescent="0.65">
      <c r="A14" s="226" t="s">
        <v>510</v>
      </c>
      <c r="B14" s="227"/>
      <c r="C14" s="227"/>
      <c r="D14" s="228"/>
      <c r="E14" s="228"/>
      <c r="F14" s="228"/>
      <c r="G14" s="568"/>
      <c r="H14" s="568"/>
      <c r="ALY14" s="229"/>
      <c r="ALZ14" s="229"/>
      <c r="AMA14" s="229"/>
      <c r="AMB14" s="229"/>
      <c r="AMC14" s="229"/>
      <c r="AMD14" s="229"/>
      <c r="AME14" s="229"/>
      <c r="AMF14" s="213"/>
      <c r="AMG14" s="213"/>
      <c r="AMH14" s="213"/>
      <c r="AMI14" s="213"/>
      <c r="AMJ14"/>
    </row>
    <row r="15" spans="1:1024" s="218" customFormat="1" ht="85.15" customHeight="1" x14ac:dyDescent="0.65">
      <c r="A15" s="573" t="s">
        <v>511</v>
      </c>
      <c r="B15" s="227" t="s">
        <v>513</v>
      </c>
      <c r="C15" s="230" t="s">
        <v>384</v>
      </c>
      <c r="D15" s="231">
        <f>15800*0.9</f>
        <v>14220</v>
      </c>
      <c r="E15" s="231">
        <f>15800*0.8</f>
        <v>12640</v>
      </c>
      <c r="F15" s="231">
        <f>15800*0.01</f>
        <v>158</v>
      </c>
      <c r="G15" s="586" t="s">
        <v>385</v>
      </c>
      <c r="H15" s="586"/>
      <c r="ALY15" s="229"/>
      <c r="ALZ15" s="229"/>
      <c r="AMA15" s="229"/>
      <c r="AMB15" s="229"/>
      <c r="AMC15" s="229"/>
      <c r="AMD15" s="229"/>
      <c r="AME15" s="229"/>
      <c r="AMJ15"/>
    </row>
    <row r="16" spans="1:1024" s="213" customFormat="1" ht="85.15" customHeight="1" x14ac:dyDescent="0.65">
      <c r="A16" s="573"/>
      <c r="B16" s="555" t="s">
        <v>514</v>
      </c>
      <c r="C16" s="230" t="s">
        <v>386</v>
      </c>
      <c r="D16" s="231">
        <f>15000*0.9</f>
        <v>13500</v>
      </c>
      <c r="E16" s="231">
        <f>15000*0.8</f>
        <v>12000</v>
      </c>
      <c r="F16" s="231">
        <f>15000*0.01</f>
        <v>150</v>
      </c>
      <c r="G16" s="586" t="s">
        <v>385</v>
      </c>
      <c r="H16" s="586"/>
      <c r="ALY16" s="229"/>
      <c r="ALZ16" s="229"/>
      <c r="AMA16" s="229"/>
      <c r="AMB16" s="229"/>
      <c r="AMC16" s="229"/>
      <c r="AMD16" s="229"/>
      <c r="AME16" s="229"/>
      <c r="AMJ16"/>
    </row>
    <row r="17" spans="1:1024" s="213" customFormat="1" ht="85.15" customHeight="1" x14ac:dyDescent="0.65">
      <c r="A17" s="573"/>
      <c r="B17" s="555"/>
      <c r="C17" s="230" t="s">
        <v>387</v>
      </c>
      <c r="D17" s="231">
        <f>12618*0.9</f>
        <v>11356.2</v>
      </c>
      <c r="E17" s="231">
        <f>12618*0.8</f>
        <v>10094.400000000001</v>
      </c>
      <c r="F17" s="231">
        <f>12618*0.01</f>
        <v>126.18</v>
      </c>
      <c r="G17" s="586" t="s">
        <v>385</v>
      </c>
      <c r="H17" s="586"/>
      <c r="ALY17" s="229"/>
      <c r="ALZ17" s="229"/>
      <c r="AMA17" s="229"/>
      <c r="AMB17" s="229"/>
      <c r="AMC17" s="229"/>
      <c r="AMD17" s="229"/>
      <c r="AME17" s="229"/>
      <c r="AMJ17"/>
    </row>
    <row r="18" spans="1:1024" s="218" customFormat="1" ht="85.15" customHeight="1" x14ac:dyDescent="0.65">
      <c r="A18" s="573"/>
      <c r="B18" s="555"/>
      <c r="C18" s="230" t="s">
        <v>388</v>
      </c>
      <c r="D18" s="231">
        <f>12318*0.9</f>
        <v>11086.2</v>
      </c>
      <c r="E18" s="231">
        <f>12318*0.8</f>
        <v>9854.4000000000015</v>
      </c>
      <c r="F18" s="232" t="s">
        <v>385</v>
      </c>
      <c r="G18" s="586" t="s">
        <v>385</v>
      </c>
      <c r="H18" s="586"/>
      <c r="ALY18" s="229"/>
      <c r="ALZ18" s="229"/>
      <c r="AMA18" s="229"/>
      <c r="AMB18" s="229"/>
      <c r="AMC18" s="229"/>
      <c r="AMD18" s="229"/>
      <c r="AME18" s="229"/>
      <c r="AMJ18"/>
    </row>
    <row r="19" spans="1:1024" ht="85.15" customHeight="1" x14ac:dyDescent="0.25">
      <c r="A19" s="573"/>
      <c r="B19" s="555"/>
      <c r="C19" s="230" t="s">
        <v>389</v>
      </c>
      <c r="D19" s="232">
        <f>12854*0.9</f>
        <v>11568.6</v>
      </c>
      <c r="E19" s="232">
        <f>12854*0.8</f>
        <v>10283.200000000001</v>
      </c>
      <c r="F19" s="232" t="s">
        <v>385</v>
      </c>
      <c r="G19" s="586" t="s">
        <v>385</v>
      </c>
      <c r="H19" s="586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 s="229"/>
      <c r="ALZ19" s="229"/>
      <c r="AMA19" s="229"/>
      <c r="AMB19" s="229"/>
      <c r="AMC19" s="229"/>
      <c r="AMD19" s="229"/>
      <c r="AME19" s="229"/>
      <c r="AMF19"/>
      <c r="AMG19"/>
      <c r="AMH19"/>
      <c r="AMI19"/>
    </row>
    <row r="20" spans="1:1024" ht="85.15" customHeight="1" x14ac:dyDescent="0.25">
      <c r="A20" s="587" t="s">
        <v>515</v>
      </c>
      <c r="B20" s="227" t="s">
        <v>513</v>
      </c>
      <c r="C20" s="230" t="s">
        <v>384</v>
      </c>
      <c r="D20" s="231">
        <f>15800*0.9</f>
        <v>14220</v>
      </c>
      <c r="E20" s="231">
        <f>15800*0.8</f>
        <v>12640</v>
      </c>
      <c r="F20" s="231">
        <f>15800*0.01</f>
        <v>158</v>
      </c>
      <c r="G20" s="586" t="s">
        <v>385</v>
      </c>
      <c r="H20" s="586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 s="229"/>
      <c r="ALZ20" s="229"/>
      <c r="AMA20" s="229"/>
      <c r="AMB20" s="229"/>
      <c r="AMC20" s="229"/>
      <c r="AMD20" s="229"/>
      <c r="AME20" s="229"/>
      <c r="AMF20"/>
      <c r="AMG20"/>
      <c r="AMH20"/>
      <c r="AMI20"/>
    </row>
    <row r="21" spans="1:1024" s="211" customFormat="1" ht="85.15" customHeight="1" x14ac:dyDescent="0.65">
      <c r="A21" s="587"/>
      <c r="B21" s="227" t="s">
        <v>514</v>
      </c>
      <c r="C21" s="230" t="s">
        <v>386</v>
      </c>
      <c r="D21" s="232">
        <f>15000*0.9</f>
        <v>13500</v>
      </c>
      <c r="E21" s="231">
        <f>15000*0.8</f>
        <v>12000</v>
      </c>
      <c r="F21" s="231">
        <f>15000*0.01</f>
        <v>150</v>
      </c>
      <c r="G21" s="586" t="s">
        <v>385</v>
      </c>
      <c r="H21" s="586"/>
      <c r="ALY21" s="229"/>
      <c r="ALZ21" s="229"/>
      <c r="AMA21" s="229"/>
      <c r="AMB21" s="229"/>
      <c r="AMC21" s="229"/>
      <c r="AMD21" s="229"/>
      <c r="AME21" s="229"/>
      <c r="AMF21" s="213"/>
      <c r="AMG21" s="213"/>
      <c r="AMH21" s="213"/>
      <c r="AMI21" s="213"/>
      <c r="AMJ21"/>
    </row>
    <row r="22" spans="1:1024" s="218" customFormat="1" ht="85.15" customHeight="1" x14ac:dyDescent="0.65">
      <c r="A22" s="233" t="s">
        <v>516</v>
      </c>
      <c r="B22" s="227" t="s">
        <v>514</v>
      </c>
      <c r="C22" s="230" t="s">
        <v>384</v>
      </c>
      <c r="D22" s="231">
        <f>15800*0.9</f>
        <v>14220</v>
      </c>
      <c r="E22" s="231">
        <f>15800*0.8</f>
        <v>12640</v>
      </c>
      <c r="F22" s="231">
        <f>15800*0.01</f>
        <v>158</v>
      </c>
      <c r="G22" s="586" t="s">
        <v>385</v>
      </c>
      <c r="H22" s="586"/>
      <c r="ALY22" s="229"/>
      <c r="ALZ22" s="229"/>
      <c r="AMA22" s="229"/>
      <c r="AMB22" s="229"/>
      <c r="AMC22" s="229"/>
      <c r="AMD22" s="229"/>
      <c r="AME22" s="229"/>
      <c r="AMJ22"/>
    </row>
    <row r="23" spans="1:1024" s="213" customFormat="1" ht="85.15" customHeight="1" x14ac:dyDescent="0.65">
      <c r="A23" s="234" t="s">
        <v>517</v>
      </c>
      <c r="B23" s="227"/>
      <c r="C23" s="227"/>
      <c r="D23" s="231"/>
      <c r="E23" s="231"/>
      <c r="F23" s="231"/>
      <c r="G23" s="586"/>
      <c r="H23" s="586"/>
      <c r="ALY23" s="229"/>
      <c r="ALZ23" s="229"/>
      <c r="AMA23" s="229"/>
      <c r="AMB23" s="229"/>
      <c r="AMC23" s="229"/>
      <c r="AMD23" s="229"/>
      <c r="AME23" s="229"/>
      <c r="AMJ23"/>
    </row>
    <row r="24" spans="1:1024" s="218" customFormat="1" ht="85.15" customHeight="1" x14ac:dyDescent="0.65">
      <c r="A24" s="587" t="str">
        <f>'1 курс 2019 - 2020 Rus (фин)'!B15</f>
        <v>6В03101 Психология (HRCI)</v>
      </c>
      <c r="B24" s="555" t="s">
        <v>514</v>
      </c>
      <c r="C24" s="230" t="s">
        <v>386</v>
      </c>
      <c r="D24" s="231">
        <f>15000*0.9</f>
        <v>13500</v>
      </c>
      <c r="E24" s="231">
        <f>15000*0.8</f>
        <v>12000</v>
      </c>
      <c r="F24" s="231">
        <f>15000*0.01</f>
        <v>150</v>
      </c>
      <c r="G24" s="586" t="s">
        <v>385</v>
      </c>
      <c r="H24" s="586"/>
      <c r="ALY24" s="229"/>
      <c r="ALZ24" s="229"/>
      <c r="AMA24" s="229"/>
      <c r="AMB24" s="229"/>
      <c r="AMC24" s="229"/>
      <c r="AMD24" s="229"/>
      <c r="AME24" s="229"/>
      <c r="AMJ24"/>
    </row>
    <row r="25" spans="1:1024" ht="85.15" customHeight="1" x14ac:dyDescent="0.25">
      <c r="A25" s="587"/>
      <c r="B25" s="555"/>
      <c r="C25" s="230" t="s">
        <v>387</v>
      </c>
      <c r="D25" s="231">
        <f>10816*0.9</f>
        <v>9734.4</v>
      </c>
      <c r="E25" s="231">
        <f>10816*0.8</f>
        <v>8652.8000000000011</v>
      </c>
      <c r="F25" s="231">
        <f>10816*0.01</f>
        <v>108.16</v>
      </c>
      <c r="G25" s="586" t="s">
        <v>385</v>
      </c>
      <c r="H25" s="586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 s="229"/>
      <c r="ALZ25" s="229"/>
      <c r="AMA25" s="229"/>
      <c r="AMB25" s="229"/>
      <c r="AMC25" s="229"/>
      <c r="AMD25" s="229"/>
      <c r="AME25" s="229"/>
      <c r="AMF25"/>
      <c r="AMG25"/>
      <c r="AMH25"/>
      <c r="AMI25"/>
    </row>
    <row r="26" spans="1:1024" ht="85.15" customHeight="1" x14ac:dyDescent="0.25">
      <c r="A26" s="587"/>
      <c r="B26" s="555"/>
      <c r="C26" s="230" t="s">
        <v>388</v>
      </c>
      <c r="D26" s="231">
        <f>8532*0.9</f>
        <v>7678.8</v>
      </c>
      <c r="E26" s="231">
        <f>8532*0.8</f>
        <v>6825.6</v>
      </c>
      <c r="F26" s="232" t="s">
        <v>385</v>
      </c>
      <c r="G26" s="586" t="s">
        <v>385</v>
      </c>
      <c r="H26" s="58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 s="229"/>
      <c r="ALZ26" s="229"/>
      <c r="AMA26" s="229"/>
      <c r="AMB26" s="229"/>
      <c r="AMC26" s="229"/>
      <c r="AMD26" s="229"/>
      <c r="AME26" s="229"/>
      <c r="AMF26"/>
      <c r="AMG26"/>
      <c r="AMH26"/>
      <c r="AMI26"/>
    </row>
    <row r="27" spans="1:1024" ht="85.15" customHeight="1" x14ac:dyDescent="0.25">
      <c r="A27" s="587"/>
      <c r="B27" s="555"/>
      <c r="C27" s="230" t="s">
        <v>389</v>
      </c>
      <c r="D27" s="232">
        <f>8903*0.9</f>
        <v>8012.7</v>
      </c>
      <c r="E27" s="232">
        <f>8903*0.8</f>
        <v>7122.4000000000005</v>
      </c>
      <c r="F27" s="232" t="s">
        <v>385</v>
      </c>
      <c r="G27" s="586" t="s">
        <v>385</v>
      </c>
      <c r="H27" s="586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 s="229"/>
      <c r="ALZ27" s="229"/>
      <c r="AMA27" s="229"/>
      <c r="AMB27" s="229"/>
      <c r="AMC27" s="229"/>
      <c r="AMD27" s="229"/>
      <c r="AME27" s="229"/>
      <c r="AMF27"/>
      <c r="AMG27"/>
      <c r="AMH27"/>
      <c r="AMI27"/>
    </row>
    <row r="28" spans="1:1024" ht="85.15" customHeight="1" x14ac:dyDescent="0.25">
      <c r="A28" s="587" t="s">
        <v>203</v>
      </c>
      <c r="B28" s="555" t="s">
        <v>514</v>
      </c>
      <c r="C28" s="230" t="s">
        <v>384</v>
      </c>
      <c r="D28" s="231">
        <f>15800*0.9</f>
        <v>14220</v>
      </c>
      <c r="E28" s="231">
        <f>15800*0.8</f>
        <v>12640</v>
      </c>
      <c r="F28" s="231">
        <f>15800*0.01</f>
        <v>158</v>
      </c>
      <c r="G28" s="586" t="s">
        <v>385</v>
      </c>
      <c r="H28" s="586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 s="229"/>
      <c r="ALZ28" s="229"/>
      <c r="AMA28" s="229"/>
      <c r="AMB28" s="229"/>
      <c r="AMC28" s="229"/>
      <c r="AMD28" s="229"/>
      <c r="AME28" s="229"/>
      <c r="AMF28"/>
      <c r="AMG28"/>
      <c r="AMH28"/>
      <c r="AMI28"/>
    </row>
    <row r="29" spans="1:1024" ht="85.15" customHeight="1" x14ac:dyDescent="0.25">
      <c r="A29" s="587"/>
      <c r="B29" s="555"/>
      <c r="C29" s="230" t="s">
        <v>386</v>
      </c>
      <c r="D29" s="232">
        <f>15000*0.9</f>
        <v>13500</v>
      </c>
      <c r="E29" s="232">
        <f>15000*0.8</f>
        <v>12000</v>
      </c>
      <c r="F29" s="232">
        <f>15000*0.01</f>
        <v>150</v>
      </c>
      <c r="G29" s="586" t="s">
        <v>385</v>
      </c>
      <c r="H29" s="586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 s="229"/>
      <c r="ALZ29" s="229"/>
      <c r="AMA29" s="229"/>
      <c r="AMB29" s="229"/>
      <c r="AMC29" s="229"/>
      <c r="AMD29" s="229"/>
      <c r="AME29" s="229"/>
      <c r="AMF29"/>
      <c r="AMG29"/>
      <c r="AMH29"/>
      <c r="AMI29"/>
    </row>
    <row r="30" spans="1:1024" s="210" customFormat="1" ht="85.15" customHeight="1" x14ac:dyDescent="0.65">
      <c r="A30" s="234" t="s">
        <v>518</v>
      </c>
      <c r="B30" s="227"/>
      <c r="C30" s="227"/>
      <c r="D30" s="231"/>
      <c r="E30" s="231"/>
      <c r="F30" s="231"/>
      <c r="G30" s="586"/>
      <c r="H30" s="586"/>
      <c r="AMF30" s="213"/>
      <c r="AMG30" s="213"/>
      <c r="AMH30" s="213"/>
      <c r="AMI30" s="213"/>
      <c r="AMJ30"/>
    </row>
    <row r="31" spans="1:1024" s="218" customFormat="1" ht="85.15" customHeight="1" x14ac:dyDescent="0.65">
      <c r="A31" s="587" t="s">
        <v>520</v>
      </c>
      <c r="B31" s="555" t="s">
        <v>514</v>
      </c>
      <c r="C31" s="230" t="s">
        <v>384</v>
      </c>
      <c r="D31" s="231">
        <f>17900*0.9</f>
        <v>16110</v>
      </c>
      <c r="E31" s="231">
        <f>17900*0.8</f>
        <v>14320</v>
      </c>
      <c r="F31" s="231">
        <f>17900*0.01</f>
        <v>179</v>
      </c>
      <c r="G31" s="586" t="s">
        <v>385</v>
      </c>
      <c r="H31" s="586"/>
      <c r="AMJ31"/>
    </row>
    <row r="32" spans="1:1024" s="211" customFormat="1" ht="85.15" customHeight="1" x14ac:dyDescent="0.65">
      <c r="A32" s="587"/>
      <c r="B32" s="555"/>
      <c r="C32" s="230" t="s">
        <v>386</v>
      </c>
      <c r="D32" s="231">
        <f>17000*0.9</f>
        <v>15300</v>
      </c>
      <c r="E32" s="231">
        <f>17000*0.8</f>
        <v>13600</v>
      </c>
      <c r="F32" s="231">
        <f>17000*0.01</f>
        <v>170</v>
      </c>
      <c r="G32" s="586" t="s">
        <v>385</v>
      </c>
      <c r="H32" s="586"/>
      <c r="ALY32" s="229"/>
      <c r="ALZ32" s="229"/>
      <c r="AMA32" s="229"/>
      <c r="AMB32" s="229"/>
      <c r="AMC32" s="229"/>
      <c r="AMD32" s="229"/>
      <c r="AME32" s="229"/>
      <c r="AMF32" s="213"/>
      <c r="AMG32" s="213"/>
      <c r="AMH32" s="213"/>
      <c r="AMI32" s="213"/>
      <c r="AMJ32"/>
    </row>
    <row r="33" spans="1:1024" s="213" customFormat="1" ht="85.15" customHeight="1" x14ac:dyDescent="0.65">
      <c r="A33" s="587"/>
      <c r="B33" s="555"/>
      <c r="C33" s="230" t="s">
        <v>387</v>
      </c>
      <c r="D33" s="231">
        <f>16224*0.9</f>
        <v>14601.6</v>
      </c>
      <c r="E33" s="231">
        <f>16224*0.8</f>
        <v>12979.2</v>
      </c>
      <c r="F33" s="231">
        <f>16224*0.01</f>
        <v>162.24</v>
      </c>
      <c r="G33" s="554">
        <v>13953</v>
      </c>
      <c r="H33" s="554"/>
      <c r="ALY33" s="229"/>
      <c r="ALZ33" s="229"/>
      <c r="AMA33" s="229"/>
      <c r="AMB33" s="229"/>
      <c r="AMC33" s="229"/>
      <c r="AMD33" s="229"/>
      <c r="AME33" s="229"/>
      <c r="AMJ33"/>
    </row>
    <row r="34" spans="1:1024" s="218" customFormat="1" ht="85.15" customHeight="1" x14ac:dyDescent="0.65">
      <c r="A34" s="587"/>
      <c r="B34" s="555"/>
      <c r="C34" s="230" t="s">
        <v>388</v>
      </c>
      <c r="D34" s="231">
        <f>16043*0.9</f>
        <v>14438.7</v>
      </c>
      <c r="E34" s="231">
        <f>16043*0.8</f>
        <v>12834.400000000001</v>
      </c>
      <c r="F34" s="232" t="s">
        <v>385</v>
      </c>
      <c r="G34" s="586" t="s">
        <v>385</v>
      </c>
      <c r="H34" s="586"/>
      <c r="ALY34" s="229"/>
      <c r="ALZ34" s="229"/>
      <c r="AMA34" s="229"/>
      <c r="AMB34" s="229"/>
      <c r="AMC34" s="229"/>
      <c r="AMD34" s="229"/>
      <c r="AME34" s="229"/>
      <c r="AMJ34"/>
    </row>
    <row r="35" spans="1:1024" ht="85.15" customHeight="1" x14ac:dyDescent="0.25">
      <c r="A35" s="587"/>
      <c r="B35" s="555"/>
      <c r="C35" s="230" t="s">
        <v>389</v>
      </c>
      <c r="D35" s="232">
        <f>12854*0.9</f>
        <v>11568.6</v>
      </c>
      <c r="E35" s="232">
        <f>12854*0.8</f>
        <v>10283.200000000001</v>
      </c>
      <c r="F35" s="232" t="s">
        <v>385</v>
      </c>
      <c r="G35" s="586" t="s">
        <v>385</v>
      </c>
      <c r="H35" s="586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 s="229"/>
      <c r="ALZ35" s="229"/>
      <c r="AMA35" s="229"/>
      <c r="AMB35" s="229"/>
      <c r="AMC35" s="229"/>
      <c r="AMD35" s="229"/>
      <c r="AME35" s="229"/>
      <c r="AMF35"/>
      <c r="AMG35"/>
      <c r="AMH35"/>
      <c r="AMI35"/>
    </row>
    <row r="36" spans="1:1024" ht="85.15" customHeight="1" x14ac:dyDescent="0.25">
      <c r="A36" s="587" t="s">
        <v>206</v>
      </c>
      <c r="B36" s="555" t="s">
        <v>514</v>
      </c>
      <c r="C36" s="230" t="s">
        <v>384</v>
      </c>
      <c r="D36" s="231">
        <f>17900*0.9</f>
        <v>16110</v>
      </c>
      <c r="E36" s="231">
        <f>17900*0.8</f>
        <v>14320</v>
      </c>
      <c r="F36" s="231">
        <f>17900*0.01</f>
        <v>179</v>
      </c>
      <c r="G36" s="586" t="s">
        <v>385</v>
      </c>
      <c r="H36" s="58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 s="229"/>
      <c r="ALZ36" s="229"/>
      <c r="AMA36" s="229"/>
      <c r="AMB36" s="229"/>
      <c r="AMC36" s="229"/>
      <c r="AMD36" s="229"/>
      <c r="AME36" s="229"/>
      <c r="AMF36"/>
      <c r="AMG36"/>
      <c r="AMH36"/>
      <c r="AMI36"/>
    </row>
    <row r="37" spans="1:1024" s="211" customFormat="1" ht="85.15" customHeight="1" x14ac:dyDescent="0.65">
      <c r="A37" s="587"/>
      <c r="B37" s="555"/>
      <c r="C37" s="230" t="s">
        <v>386</v>
      </c>
      <c r="D37" s="231">
        <f>17000*0.9</f>
        <v>15300</v>
      </c>
      <c r="E37" s="231">
        <f>17000*0.8</f>
        <v>13600</v>
      </c>
      <c r="F37" s="231">
        <f>17000*0.01</f>
        <v>170</v>
      </c>
      <c r="G37" s="586" t="s">
        <v>385</v>
      </c>
      <c r="H37" s="586"/>
      <c r="ALY37" s="229"/>
      <c r="ALZ37" s="229"/>
      <c r="AMA37" s="229"/>
      <c r="AMB37" s="229"/>
      <c r="AMC37" s="229"/>
      <c r="AMD37" s="229"/>
      <c r="AME37" s="229"/>
      <c r="AMF37" s="213"/>
      <c r="AMG37" s="213"/>
      <c r="AMH37" s="213"/>
      <c r="AMI37" s="213"/>
      <c r="AMJ37"/>
    </row>
    <row r="38" spans="1:1024" s="213" customFormat="1" ht="85.15" customHeight="1" x14ac:dyDescent="0.65">
      <c r="A38" s="587"/>
      <c r="B38" s="555"/>
      <c r="C38" s="230" t="s">
        <v>387</v>
      </c>
      <c r="D38" s="231">
        <f>14421*0.9</f>
        <v>12978.9</v>
      </c>
      <c r="E38" s="231">
        <f>14421*0.8</f>
        <v>11536.800000000001</v>
      </c>
      <c r="F38" s="231">
        <f>14421*0.01</f>
        <v>144.21</v>
      </c>
      <c r="G38" s="554">
        <v>12258</v>
      </c>
      <c r="H38" s="554"/>
      <c r="ALY38" s="229"/>
      <c r="ALZ38" s="229"/>
      <c r="AMA38" s="229"/>
      <c r="AMB38" s="229"/>
      <c r="AMC38" s="229"/>
      <c r="AMD38" s="229"/>
      <c r="AME38" s="229"/>
      <c r="AMJ38"/>
    </row>
    <row r="39" spans="1:1024" s="218" customFormat="1" ht="85.15" customHeight="1" x14ac:dyDescent="0.65">
      <c r="A39" s="587"/>
      <c r="B39" s="555"/>
      <c r="C39" s="230" t="s">
        <v>388</v>
      </c>
      <c r="D39" s="231">
        <f>14181*0.9</f>
        <v>12762.9</v>
      </c>
      <c r="E39" s="231">
        <f>14181*0.8</f>
        <v>11344.800000000001</v>
      </c>
      <c r="F39" s="232" t="s">
        <v>385</v>
      </c>
      <c r="G39" s="586" t="s">
        <v>385</v>
      </c>
      <c r="H39" s="586"/>
      <c r="ALY39" s="229"/>
      <c r="ALZ39" s="229"/>
      <c r="AMA39" s="229"/>
      <c r="AMB39" s="229"/>
      <c r="AMC39" s="229"/>
      <c r="AMD39" s="229"/>
      <c r="AME39" s="229"/>
      <c r="AMJ39"/>
    </row>
    <row r="40" spans="1:1024" ht="85.15" customHeight="1" x14ac:dyDescent="0.25">
      <c r="A40" s="587"/>
      <c r="B40" s="555"/>
      <c r="C40" s="230" t="s">
        <v>389</v>
      </c>
      <c r="D40" s="232">
        <f>13292*0.9</f>
        <v>11962.800000000001</v>
      </c>
      <c r="E40" s="232">
        <f>13292*0.8</f>
        <v>10633.6</v>
      </c>
      <c r="F40" s="232" t="s">
        <v>385</v>
      </c>
      <c r="G40" s="586" t="s">
        <v>385</v>
      </c>
      <c r="H40" s="586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 s="229"/>
      <c r="ALZ40" s="229"/>
      <c r="AMA40" s="229"/>
      <c r="AMB40" s="229"/>
      <c r="AMC40" s="229"/>
      <c r="AMD40" s="229"/>
      <c r="AME40" s="229"/>
      <c r="AMF40"/>
      <c r="AMG40"/>
      <c r="AMH40"/>
      <c r="AMI40"/>
    </row>
    <row r="41" spans="1:1024" ht="85.15" customHeight="1" x14ac:dyDescent="0.25">
      <c r="A41" s="587" t="s">
        <v>521</v>
      </c>
      <c r="B41" s="555" t="s">
        <v>514</v>
      </c>
      <c r="C41" s="230" t="s">
        <v>384</v>
      </c>
      <c r="D41" s="231">
        <f>15800*0.9</f>
        <v>14220</v>
      </c>
      <c r="E41" s="231">
        <f>15800*0.8</f>
        <v>12640</v>
      </c>
      <c r="F41" s="231">
        <f>15800*0.01</f>
        <v>158</v>
      </c>
      <c r="G41" s="586" t="s">
        <v>385</v>
      </c>
      <c r="H41" s="586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 s="229"/>
      <c r="ALZ41" s="229"/>
      <c r="AMA41" s="229"/>
      <c r="AMB41" s="229"/>
      <c r="AMC41" s="229"/>
      <c r="AMD41" s="229"/>
      <c r="AME41" s="229"/>
      <c r="AMF41"/>
      <c r="AMG41"/>
      <c r="AMH41"/>
      <c r="AMI41"/>
    </row>
    <row r="42" spans="1:1024" s="211" customFormat="1" ht="85.15" customHeight="1" x14ac:dyDescent="0.65">
      <c r="A42" s="587"/>
      <c r="B42" s="555"/>
      <c r="C42" s="230" t="s">
        <v>386</v>
      </c>
      <c r="D42" s="231">
        <f>15000*0.9</f>
        <v>13500</v>
      </c>
      <c r="E42" s="231">
        <f>15000*0.8</f>
        <v>12000</v>
      </c>
      <c r="F42" s="231">
        <f>15000*0.01</f>
        <v>150</v>
      </c>
      <c r="G42" s="586" t="s">
        <v>385</v>
      </c>
      <c r="H42" s="586"/>
      <c r="ALY42" s="229"/>
      <c r="ALZ42" s="229"/>
      <c r="AMA42" s="229"/>
      <c r="AMB42" s="229"/>
      <c r="AMC42" s="229"/>
      <c r="AMD42" s="229"/>
      <c r="AME42" s="229"/>
      <c r="AMF42" s="213"/>
      <c r="AMG42" s="213"/>
      <c r="AMH42" s="213"/>
      <c r="AMI42" s="213"/>
      <c r="AMJ42"/>
    </row>
    <row r="43" spans="1:1024" s="218" customFormat="1" ht="85.15" customHeight="1" x14ac:dyDescent="0.65">
      <c r="A43" s="582" t="s">
        <v>522</v>
      </c>
      <c r="B43" s="555" t="s">
        <v>514</v>
      </c>
      <c r="C43" s="230" t="s">
        <v>384</v>
      </c>
      <c r="D43" s="231">
        <f>17900*0.9</f>
        <v>16110</v>
      </c>
      <c r="E43" s="231">
        <f>17900*0.8</f>
        <v>14320</v>
      </c>
      <c r="F43" s="231">
        <f>17900*0.01</f>
        <v>179</v>
      </c>
      <c r="G43" s="586" t="s">
        <v>385</v>
      </c>
      <c r="H43" s="586"/>
      <c r="ALY43" s="229"/>
      <c r="ALZ43" s="229"/>
      <c r="AMA43" s="229"/>
      <c r="AMB43" s="229"/>
      <c r="AMC43" s="229"/>
      <c r="AMD43" s="229"/>
      <c r="AME43" s="229"/>
      <c r="AMJ43"/>
    </row>
    <row r="44" spans="1:1024" s="213" customFormat="1" ht="85.15" customHeight="1" x14ac:dyDescent="0.65">
      <c r="A44" s="582"/>
      <c r="B44" s="555"/>
      <c r="C44" s="230" t="s">
        <v>386</v>
      </c>
      <c r="D44" s="231">
        <f>17000*0.9</f>
        <v>15300</v>
      </c>
      <c r="E44" s="231">
        <f>17000*0.8</f>
        <v>13600</v>
      </c>
      <c r="F44" s="231">
        <f>17000*0.01</f>
        <v>170</v>
      </c>
      <c r="G44" s="586" t="s">
        <v>385</v>
      </c>
      <c r="H44" s="586"/>
      <c r="ALY44" s="229"/>
      <c r="ALZ44" s="229"/>
      <c r="AMA44" s="229"/>
      <c r="AMB44" s="229"/>
      <c r="AMC44" s="229"/>
      <c r="AMD44" s="229"/>
      <c r="AME44" s="229"/>
      <c r="AMJ44"/>
    </row>
    <row r="45" spans="1:1024" s="213" customFormat="1" ht="85.15" customHeight="1" x14ac:dyDescent="0.65">
      <c r="A45" s="582"/>
      <c r="B45" s="555"/>
      <c r="C45" s="230" t="s">
        <v>387</v>
      </c>
      <c r="D45" s="231">
        <f>16224*0.9</f>
        <v>14601.6</v>
      </c>
      <c r="E45" s="231">
        <f>16224*0.8</f>
        <v>12979.2</v>
      </c>
      <c r="F45" s="231">
        <f>16224*0.01</f>
        <v>162.24</v>
      </c>
      <c r="G45" s="586" t="s">
        <v>385</v>
      </c>
      <c r="H45" s="586"/>
      <c r="ALY45" s="229"/>
      <c r="ALZ45" s="229"/>
      <c r="AMA45" s="229"/>
      <c r="AMB45" s="229"/>
      <c r="AMC45" s="229"/>
      <c r="AMD45" s="229"/>
      <c r="AME45" s="229"/>
      <c r="AMJ45"/>
    </row>
    <row r="46" spans="1:1024" s="218" customFormat="1" ht="85.15" customHeight="1" x14ac:dyDescent="0.65">
      <c r="A46" s="582"/>
      <c r="B46" s="555"/>
      <c r="C46" s="230" t="s">
        <v>388</v>
      </c>
      <c r="D46" s="231">
        <f>16043*0.9</f>
        <v>14438.7</v>
      </c>
      <c r="E46" s="231">
        <f>16043*0.8</f>
        <v>12834.400000000001</v>
      </c>
      <c r="F46" s="232" t="s">
        <v>385</v>
      </c>
      <c r="G46" s="586" t="s">
        <v>385</v>
      </c>
      <c r="H46" s="586"/>
      <c r="ALY46" s="229"/>
      <c r="ALZ46" s="229"/>
      <c r="AMA46" s="229"/>
      <c r="AMB46" s="229"/>
      <c r="AMC46" s="229"/>
      <c r="AMD46" s="229"/>
      <c r="AME46" s="229"/>
      <c r="AMJ46"/>
    </row>
    <row r="47" spans="1:1024" ht="85.15" customHeight="1" x14ac:dyDescent="0.25">
      <c r="A47" s="582"/>
      <c r="B47" s="555"/>
      <c r="C47" s="230" t="s">
        <v>389</v>
      </c>
      <c r="D47" s="232">
        <f>12854*0.9</f>
        <v>11568.6</v>
      </c>
      <c r="E47" s="232">
        <f>12854*0.8</f>
        <v>10283.200000000001</v>
      </c>
      <c r="F47" s="232" t="s">
        <v>385</v>
      </c>
      <c r="G47" s="586" t="s">
        <v>385</v>
      </c>
      <c r="H47" s="586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 s="229"/>
      <c r="ALZ47" s="229"/>
      <c r="AMA47" s="229"/>
      <c r="AMB47" s="229"/>
      <c r="AMC47" s="229"/>
      <c r="AMD47" s="229"/>
      <c r="AME47" s="229"/>
      <c r="AMF47"/>
      <c r="AMG47"/>
      <c r="AMH47"/>
      <c r="AMI47"/>
    </row>
    <row r="48" spans="1:1024" ht="85.15" customHeight="1" x14ac:dyDescent="0.25">
      <c r="A48" s="587" t="s">
        <v>523</v>
      </c>
      <c r="B48" s="555" t="s">
        <v>514</v>
      </c>
      <c r="C48" s="230" t="s">
        <v>384</v>
      </c>
      <c r="D48" s="231">
        <f>15800*0.9</f>
        <v>14220</v>
      </c>
      <c r="E48" s="231">
        <f>15800*0.8</f>
        <v>12640</v>
      </c>
      <c r="F48" s="231">
        <f>15800*0.01</f>
        <v>158</v>
      </c>
      <c r="G48" s="586" t="s">
        <v>385</v>
      </c>
      <c r="H48" s="586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 s="229"/>
      <c r="ALZ48" s="229"/>
      <c r="AMA48" s="229"/>
      <c r="AMB48" s="229"/>
      <c r="AMC48" s="229"/>
      <c r="AMD48" s="229"/>
      <c r="AME48" s="229"/>
      <c r="AMF48"/>
      <c r="AMG48"/>
      <c r="AMH48"/>
      <c r="AMI48"/>
    </row>
    <row r="49" spans="1:1024" s="211" customFormat="1" ht="85.15" customHeight="1" x14ac:dyDescent="0.65">
      <c r="A49" s="587"/>
      <c r="B49" s="555"/>
      <c r="C49" s="230" t="s">
        <v>386</v>
      </c>
      <c r="D49" s="231">
        <f>15000*0.9</f>
        <v>13500</v>
      </c>
      <c r="E49" s="231">
        <f>15000*0.8</f>
        <v>12000</v>
      </c>
      <c r="F49" s="231">
        <f>15000*0.01</f>
        <v>150</v>
      </c>
      <c r="G49" s="586" t="s">
        <v>385</v>
      </c>
      <c r="H49" s="586"/>
      <c r="ALY49" s="229"/>
      <c r="ALZ49" s="229"/>
      <c r="AMA49" s="229"/>
      <c r="AMB49" s="229"/>
      <c r="AMC49" s="229"/>
      <c r="AMD49" s="229"/>
      <c r="AME49" s="229"/>
      <c r="AMF49" s="213"/>
      <c r="AMG49" s="213"/>
      <c r="AMH49" s="213"/>
      <c r="AMI49" s="213"/>
      <c r="AMJ49"/>
    </row>
    <row r="50" spans="1:1024" s="218" customFormat="1" ht="85.15" customHeight="1" x14ac:dyDescent="0.65">
      <c r="A50" s="582" t="s">
        <v>210</v>
      </c>
      <c r="B50" s="555" t="s">
        <v>514</v>
      </c>
      <c r="C50" s="230" t="s">
        <v>384</v>
      </c>
      <c r="D50" s="231">
        <f>17900*0.9</f>
        <v>16110</v>
      </c>
      <c r="E50" s="231">
        <f>17900*0.8</f>
        <v>14320</v>
      </c>
      <c r="F50" s="231">
        <f>17900*0.01</f>
        <v>179</v>
      </c>
      <c r="G50" s="586"/>
      <c r="H50" s="586"/>
      <c r="ALY50" s="229"/>
      <c r="ALZ50" s="229"/>
      <c r="AMA50" s="229"/>
      <c r="AMB50" s="229"/>
      <c r="AMC50" s="229"/>
      <c r="AMD50" s="229"/>
      <c r="AME50" s="229"/>
      <c r="AMJ50"/>
    </row>
    <row r="51" spans="1:1024" s="218" customFormat="1" ht="85.15" customHeight="1" x14ac:dyDescent="0.65">
      <c r="A51" s="582"/>
      <c r="B51" s="555"/>
      <c r="C51" s="230" t="s">
        <v>386</v>
      </c>
      <c r="D51" s="231">
        <f>17000*0.9</f>
        <v>15300</v>
      </c>
      <c r="E51" s="231">
        <f>17000*0.8</f>
        <v>13600</v>
      </c>
      <c r="F51" s="231">
        <f>17000*0.01</f>
        <v>170</v>
      </c>
      <c r="G51" s="586" t="s">
        <v>385</v>
      </c>
      <c r="H51" s="586"/>
      <c r="ALY51" s="229"/>
      <c r="ALZ51" s="229"/>
      <c r="AMA51" s="229"/>
      <c r="AMB51" s="229"/>
      <c r="AMC51" s="229"/>
      <c r="AMD51" s="229"/>
      <c r="AME51" s="229"/>
      <c r="AMJ51"/>
    </row>
    <row r="52" spans="1:1024" s="218" customFormat="1" ht="85.15" customHeight="1" x14ac:dyDescent="0.65">
      <c r="A52" s="582"/>
      <c r="B52" s="555"/>
      <c r="C52" s="230" t="s">
        <v>387</v>
      </c>
      <c r="D52" s="231">
        <f>15022*0.9</f>
        <v>13519.800000000001</v>
      </c>
      <c r="E52" s="231">
        <f>15022*0.8</f>
        <v>12017.6</v>
      </c>
      <c r="F52" s="231">
        <f>15022*0.01</f>
        <v>150.22</v>
      </c>
      <c r="G52" s="586" t="s">
        <v>385</v>
      </c>
      <c r="H52" s="586"/>
      <c r="ALY52" s="229"/>
      <c r="ALZ52" s="229"/>
      <c r="AMA52" s="229"/>
      <c r="AMB52" s="229"/>
      <c r="AMC52" s="229"/>
      <c r="AMD52" s="229"/>
      <c r="AME52" s="229"/>
      <c r="AMJ52"/>
    </row>
    <row r="53" spans="1:1024" ht="85.15" customHeight="1" x14ac:dyDescent="0.25">
      <c r="A53" s="582"/>
      <c r="B53" s="555"/>
      <c r="C53" s="230" t="s">
        <v>388</v>
      </c>
      <c r="D53" s="231">
        <f>14661*0.9</f>
        <v>13194.9</v>
      </c>
      <c r="E53" s="231">
        <f>14661*0.8</f>
        <v>11728.800000000001</v>
      </c>
      <c r="F53" s="232" t="s">
        <v>385</v>
      </c>
      <c r="G53" s="586" t="s">
        <v>385</v>
      </c>
      <c r="H53" s="586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 s="229"/>
      <c r="ALZ53" s="229"/>
      <c r="AMA53" s="229"/>
      <c r="AMB53" s="229"/>
      <c r="AMC53" s="229"/>
      <c r="AMD53" s="229"/>
      <c r="AME53" s="229"/>
      <c r="AMF53"/>
      <c r="AMG53"/>
      <c r="AMH53"/>
      <c r="AMI53"/>
    </row>
    <row r="54" spans="1:1024" s="213" customFormat="1" ht="85.15" customHeight="1" x14ac:dyDescent="0.65">
      <c r="A54" s="582"/>
      <c r="B54" s="555"/>
      <c r="C54" s="230" t="s">
        <v>389</v>
      </c>
      <c r="D54" s="232">
        <f>13292*0.9</f>
        <v>11962.800000000001</v>
      </c>
      <c r="E54" s="232">
        <f>13292*0.8</f>
        <v>10633.6</v>
      </c>
      <c r="F54" s="232" t="s">
        <v>385</v>
      </c>
      <c r="G54" s="586" t="s">
        <v>385</v>
      </c>
      <c r="H54" s="586"/>
      <c r="ALY54" s="229"/>
      <c r="ALZ54" s="229"/>
      <c r="AMA54" s="229"/>
      <c r="AMB54" s="229"/>
      <c r="AMC54" s="229"/>
      <c r="AMD54" s="229"/>
      <c r="AME54" s="229"/>
      <c r="AMJ54"/>
    </row>
    <row r="55" spans="1:1024" s="218" customFormat="1" ht="85.15" customHeight="1" x14ac:dyDescent="0.65">
      <c r="A55" s="588" t="s">
        <v>211</v>
      </c>
      <c r="B55" s="555" t="s">
        <v>514</v>
      </c>
      <c r="C55" s="230" t="s">
        <v>384</v>
      </c>
      <c r="D55" s="231">
        <f>15800*0.9</f>
        <v>14220</v>
      </c>
      <c r="E55" s="231">
        <f>15800*0.8</f>
        <v>12640</v>
      </c>
      <c r="F55" s="231">
        <f>15800*0.01</f>
        <v>158</v>
      </c>
      <c r="G55" s="586" t="s">
        <v>385</v>
      </c>
      <c r="H55" s="586"/>
      <c r="ALY55" s="229"/>
      <c r="ALZ55" s="229"/>
      <c r="AMA55" s="229"/>
      <c r="AMB55" s="229"/>
      <c r="AMC55" s="229"/>
      <c r="AMD55" s="229"/>
      <c r="AME55" s="229"/>
      <c r="AMJ55"/>
    </row>
    <row r="56" spans="1:1024" s="218" customFormat="1" ht="85.15" customHeight="1" x14ac:dyDescent="0.65">
      <c r="A56" s="588"/>
      <c r="B56" s="555"/>
      <c r="C56" s="230" t="s">
        <v>386</v>
      </c>
      <c r="D56" s="231">
        <f>15000*0.9</f>
        <v>13500</v>
      </c>
      <c r="E56" s="231">
        <f>15000*0.8</f>
        <v>12000</v>
      </c>
      <c r="F56" s="231">
        <f>15000*0.01</f>
        <v>150</v>
      </c>
      <c r="G56" s="586" t="s">
        <v>385</v>
      </c>
      <c r="H56" s="586"/>
      <c r="ALY56" s="229"/>
      <c r="ALZ56" s="229"/>
      <c r="AMA56" s="229"/>
      <c r="AMB56" s="229"/>
      <c r="AMC56" s="229"/>
      <c r="AMD56" s="229"/>
      <c r="AME56" s="229"/>
      <c r="AMJ56"/>
    </row>
    <row r="57" spans="1:1024" ht="85.15" customHeight="1" x14ac:dyDescent="0.25">
      <c r="A57" s="582" t="s">
        <v>524</v>
      </c>
      <c r="B57" s="555" t="s">
        <v>514</v>
      </c>
      <c r="C57" s="230" t="s">
        <v>384</v>
      </c>
      <c r="D57" s="231">
        <f>15800*0.9</f>
        <v>14220</v>
      </c>
      <c r="E57" s="231">
        <f>15800*0.8</f>
        <v>12640</v>
      </c>
      <c r="F57" s="231">
        <f>15800*0.01</f>
        <v>158</v>
      </c>
      <c r="G57" s="586" t="s">
        <v>385</v>
      </c>
      <c r="H57" s="586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 s="229"/>
      <c r="ALZ57" s="229"/>
      <c r="AMA57" s="229"/>
      <c r="AMB57" s="229"/>
      <c r="AMC57" s="229"/>
      <c r="AMD57" s="229"/>
      <c r="AME57" s="229"/>
      <c r="AMF57"/>
      <c r="AMG57"/>
      <c r="AMH57"/>
      <c r="AMI57"/>
    </row>
    <row r="58" spans="1:1024" ht="85.15" customHeight="1" x14ac:dyDescent="0.25">
      <c r="A58" s="582"/>
      <c r="B58" s="555"/>
      <c r="C58" s="230" t="s">
        <v>386</v>
      </c>
      <c r="D58" s="231">
        <f>15000*0.9</f>
        <v>13500</v>
      </c>
      <c r="E58" s="231">
        <f>15000*0.8</f>
        <v>12000</v>
      </c>
      <c r="F58" s="231" t="s">
        <v>390</v>
      </c>
      <c r="G58" s="586" t="s">
        <v>385</v>
      </c>
      <c r="H58" s="586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 s="229"/>
      <c r="ALZ58" s="229"/>
      <c r="AMA58" s="229"/>
      <c r="AMB58" s="229"/>
      <c r="AMC58" s="229"/>
      <c r="AMD58" s="229"/>
      <c r="AME58" s="229"/>
      <c r="AMF58"/>
      <c r="AMG58"/>
      <c r="AMH58"/>
      <c r="AMI58"/>
    </row>
    <row r="59" spans="1:1024" ht="85.15" customHeight="1" x14ac:dyDescent="0.25">
      <c r="A59" s="582"/>
      <c r="B59" s="555"/>
      <c r="C59" s="230" t="s">
        <v>387</v>
      </c>
      <c r="D59" s="231">
        <f>13219*0.9</f>
        <v>11897.1</v>
      </c>
      <c r="E59" s="231">
        <f>13219*0.8</f>
        <v>10575.2</v>
      </c>
      <c r="F59" s="231">
        <f>13219*0.01</f>
        <v>132.19</v>
      </c>
      <c r="G59" s="554">
        <v>11236</v>
      </c>
      <c r="H59" s="554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 s="229"/>
      <c r="ALZ59" s="229"/>
      <c r="AMA59" s="229"/>
      <c r="AMB59" s="229"/>
      <c r="AMC59" s="229"/>
      <c r="AMD59" s="229"/>
      <c r="AME59" s="229"/>
      <c r="AMF59"/>
      <c r="AMG59"/>
      <c r="AMH59"/>
      <c r="AMI59"/>
    </row>
    <row r="60" spans="1:1024" ht="85.15" customHeight="1" x14ac:dyDescent="0.25">
      <c r="A60" s="582"/>
      <c r="B60" s="555"/>
      <c r="C60" s="230" t="s">
        <v>388</v>
      </c>
      <c r="D60" s="231">
        <f>13219*0.9</f>
        <v>11897.1</v>
      </c>
      <c r="E60" s="231">
        <f>13219*0.8</f>
        <v>10575.2</v>
      </c>
      <c r="F60" s="232" t="s">
        <v>385</v>
      </c>
      <c r="G60" s="586" t="s">
        <v>385</v>
      </c>
      <c r="H60" s="586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 s="229"/>
      <c r="ALZ60" s="229"/>
      <c r="AMA60" s="229"/>
      <c r="AMB60" s="229"/>
      <c r="AMC60" s="229"/>
      <c r="AMD60" s="229"/>
      <c r="AME60" s="229"/>
      <c r="AMF60"/>
      <c r="AMG60"/>
      <c r="AMH60"/>
      <c r="AMI60"/>
    </row>
    <row r="61" spans="1:1024" ht="85.15" customHeight="1" x14ac:dyDescent="0.25">
      <c r="A61" s="582"/>
      <c r="B61" s="555"/>
      <c r="C61" s="230" t="s">
        <v>389</v>
      </c>
      <c r="D61" s="232">
        <f>13292*0.9</f>
        <v>11962.800000000001</v>
      </c>
      <c r="E61" s="232">
        <f>13292*0.8</f>
        <v>10633.6</v>
      </c>
      <c r="F61" s="232" t="s">
        <v>385</v>
      </c>
      <c r="G61" s="586" t="s">
        <v>385</v>
      </c>
      <c r="H61" s="586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 s="229"/>
      <c r="ALZ61" s="229"/>
      <c r="AMA61" s="229"/>
      <c r="AMB61" s="229"/>
      <c r="AMC61" s="229"/>
      <c r="AMD61" s="229"/>
      <c r="AME61" s="229"/>
      <c r="AMF61"/>
      <c r="AMG61"/>
      <c r="AMH61"/>
      <c r="AMI61"/>
    </row>
    <row r="62" spans="1:1024" ht="85.15" customHeight="1" x14ac:dyDescent="0.25">
      <c r="A62" s="587" t="s">
        <v>525</v>
      </c>
      <c r="B62" s="555" t="s">
        <v>526</v>
      </c>
      <c r="C62" s="230" t="s">
        <v>384</v>
      </c>
      <c r="D62" s="231">
        <f>15800*0.9</f>
        <v>14220</v>
      </c>
      <c r="E62" s="231">
        <f>15800*0.8</f>
        <v>12640</v>
      </c>
      <c r="F62" s="232" t="s">
        <v>385</v>
      </c>
      <c r="G62" s="586" t="s">
        <v>385</v>
      </c>
      <c r="H62" s="586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 s="229"/>
      <c r="ALZ62" s="229"/>
      <c r="AMA62" s="229"/>
      <c r="AMB62" s="229"/>
      <c r="AMC62" s="229"/>
      <c r="AMD62" s="229"/>
      <c r="AME62" s="229"/>
      <c r="AMF62"/>
      <c r="AMG62"/>
      <c r="AMH62"/>
      <c r="AMI62"/>
    </row>
    <row r="63" spans="1:1024" ht="85.15" customHeight="1" x14ac:dyDescent="0.25">
      <c r="A63" s="587"/>
      <c r="B63" s="555"/>
      <c r="C63" s="230" t="s">
        <v>386</v>
      </c>
      <c r="D63" s="231">
        <f>15000*0.9</f>
        <v>13500</v>
      </c>
      <c r="E63" s="231">
        <f>15000*0.8</f>
        <v>12000</v>
      </c>
      <c r="F63" s="232" t="s">
        <v>385</v>
      </c>
      <c r="G63" s="586" t="s">
        <v>385</v>
      </c>
      <c r="H63" s="586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 s="229"/>
      <c r="ALZ63" s="229"/>
      <c r="AMA63" s="229"/>
      <c r="AMB63" s="229"/>
      <c r="AMC63" s="229"/>
      <c r="AMD63" s="229"/>
      <c r="AME63" s="229"/>
      <c r="AMF63"/>
      <c r="AMG63"/>
      <c r="AMH63"/>
      <c r="AMI63"/>
    </row>
    <row r="64" spans="1:1024" ht="85.15" customHeight="1" x14ac:dyDescent="0.25">
      <c r="A64" s="587"/>
      <c r="B64" s="555"/>
      <c r="C64" s="230" t="s">
        <v>387</v>
      </c>
      <c r="D64" s="231">
        <f>14021*0.9</f>
        <v>12618.9</v>
      </c>
      <c r="E64" s="231">
        <f>14021*0.8</f>
        <v>11216.800000000001</v>
      </c>
      <c r="F64" s="232" t="s">
        <v>385</v>
      </c>
      <c r="G64" s="586" t="s">
        <v>385</v>
      </c>
      <c r="H64" s="586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 s="229"/>
      <c r="ALZ64" s="229"/>
      <c r="AMA64" s="229"/>
      <c r="AMB64" s="229"/>
      <c r="AMC64" s="229"/>
      <c r="AMD64" s="229"/>
      <c r="AME64" s="229"/>
      <c r="AMF64"/>
      <c r="AMG64"/>
      <c r="AMH64"/>
      <c r="AMI64"/>
    </row>
    <row r="65" spans="1:1023" ht="85.15" customHeight="1" x14ac:dyDescent="0.25">
      <c r="A65" s="587"/>
      <c r="B65" s="555"/>
      <c r="C65" s="230" t="s">
        <v>388</v>
      </c>
      <c r="D65" s="231">
        <f>13320*0.9</f>
        <v>11988</v>
      </c>
      <c r="E65" s="231">
        <f>13320*0.8</f>
        <v>10656</v>
      </c>
      <c r="F65" s="232" t="s">
        <v>385</v>
      </c>
      <c r="G65" s="586" t="s">
        <v>385</v>
      </c>
      <c r="H65" s="586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 s="229"/>
      <c r="ALZ65" s="229"/>
      <c r="AMA65" s="229"/>
      <c r="AMB65" s="229"/>
      <c r="AMC65" s="229"/>
      <c r="AMD65" s="229"/>
      <c r="AME65" s="229"/>
      <c r="AMF65"/>
      <c r="AMG65"/>
      <c r="AMH65"/>
      <c r="AMI65"/>
    </row>
    <row r="66" spans="1:1023" ht="85.15" customHeight="1" x14ac:dyDescent="0.25">
      <c r="A66" s="587"/>
      <c r="B66" s="555"/>
      <c r="C66" s="230" t="s">
        <v>389</v>
      </c>
      <c r="D66" s="232">
        <f>12747*0.9</f>
        <v>11472.300000000001</v>
      </c>
      <c r="E66" s="232">
        <f>12747*0.8</f>
        <v>10197.6</v>
      </c>
      <c r="F66" s="232" t="s">
        <v>385</v>
      </c>
      <c r="G66" s="586" t="s">
        <v>385</v>
      </c>
      <c r="H66" s="58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 s="229"/>
      <c r="ALZ66" s="229"/>
      <c r="AMA66" s="229"/>
      <c r="AMB66" s="229"/>
      <c r="AMC66" s="229"/>
      <c r="AMD66" s="229"/>
      <c r="AME66" s="229"/>
      <c r="AMF66"/>
      <c r="AMG66"/>
      <c r="AMH66"/>
      <c r="AMI66"/>
    </row>
    <row r="67" spans="1:1023" ht="85.15" customHeight="1" x14ac:dyDescent="0.25">
      <c r="A67" s="587" t="s">
        <v>527</v>
      </c>
      <c r="B67" s="555" t="s">
        <v>514</v>
      </c>
      <c r="C67" s="230" t="s">
        <v>384</v>
      </c>
      <c r="D67" s="231">
        <f>15800*0.9</f>
        <v>14220</v>
      </c>
      <c r="E67" s="231">
        <f>15800*0.8</f>
        <v>12640</v>
      </c>
      <c r="F67" s="231">
        <f>15800*0.01</f>
        <v>158</v>
      </c>
      <c r="G67" s="586" t="s">
        <v>385</v>
      </c>
      <c r="H67" s="586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 s="229"/>
      <c r="ALZ67" s="229"/>
      <c r="AMA67" s="229"/>
      <c r="AMB67" s="229"/>
      <c r="AMC67" s="229"/>
      <c r="AMD67" s="229"/>
      <c r="AME67" s="229"/>
      <c r="AMF67"/>
      <c r="AMG67"/>
      <c r="AMH67"/>
      <c r="AMI67"/>
    </row>
    <row r="68" spans="1:1023" ht="85.15" customHeight="1" x14ac:dyDescent="0.25">
      <c r="A68" s="587"/>
      <c r="B68" s="555"/>
      <c r="C68" s="230" t="s">
        <v>386</v>
      </c>
      <c r="D68" s="231">
        <f>15000*0.9</f>
        <v>13500</v>
      </c>
      <c r="E68" s="231">
        <f>15000*0.8</f>
        <v>12000</v>
      </c>
      <c r="F68" s="231" t="s">
        <v>390</v>
      </c>
      <c r="G68" s="586" t="s">
        <v>385</v>
      </c>
      <c r="H68" s="586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 s="229"/>
      <c r="ALZ68" s="229"/>
      <c r="AMA68" s="229"/>
      <c r="AMB68" s="229"/>
      <c r="AMC68" s="229"/>
      <c r="AMD68" s="229"/>
      <c r="AME68" s="229"/>
      <c r="AMF68"/>
      <c r="AMG68"/>
      <c r="AMH68"/>
      <c r="AMI68"/>
    </row>
    <row r="69" spans="1:1023" ht="85.15" customHeight="1" x14ac:dyDescent="0.25">
      <c r="A69" s="587"/>
      <c r="B69" s="555"/>
      <c r="C69" s="230" t="s">
        <v>387</v>
      </c>
      <c r="D69" s="231">
        <f>13219*0.9</f>
        <v>11897.1</v>
      </c>
      <c r="E69" s="231">
        <f>13219*0.8</f>
        <v>10575.2</v>
      </c>
      <c r="F69" s="231">
        <f>13219*0.01</f>
        <v>132.19</v>
      </c>
      <c r="G69" s="586" t="s">
        <v>385</v>
      </c>
      <c r="H69" s="586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 s="229"/>
      <c r="ALZ69" s="229"/>
      <c r="AMA69" s="229"/>
      <c r="AMB69" s="229"/>
      <c r="AMC69" s="229"/>
      <c r="AMD69" s="229"/>
      <c r="AME69" s="229"/>
      <c r="AMF69"/>
      <c r="AMG69"/>
      <c r="AMH69"/>
      <c r="AMI69"/>
    </row>
    <row r="70" spans="1:1023" ht="85.15" customHeight="1" x14ac:dyDescent="0.25">
      <c r="A70" s="587"/>
      <c r="B70" s="555"/>
      <c r="C70" s="230" t="s">
        <v>388</v>
      </c>
      <c r="D70" s="231">
        <f>13219*0.9</f>
        <v>11897.1</v>
      </c>
      <c r="E70" s="231">
        <f>13219*0.8</f>
        <v>10575.2</v>
      </c>
      <c r="F70" s="232" t="s">
        <v>385</v>
      </c>
      <c r="G70" s="586" t="s">
        <v>385</v>
      </c>
      <c r="H70" s="586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 s="229"/>
      <c r="ALZ70" s="229"/>
      <c r="AMA70" s="229"/>
      <c r="AMB70" s="229"/>
      <c r="AMC70" s="229"/>
      <c r="AMD70" s="229"/>
      <c r="AME70" s="229"/>
      <c r="AMF70"/>
      <c r="AMG70"/>
      <c r="AMH70"/>
      <c r="AMI70"/>
    </row>
    <row r="71" spans="1:1023" ht="85.15" customHeight="1" x14ac:dyDescent="0.25">
      <c r="A71" s="587"/>
      <c r="B71" s="555"/>
      <c r="C71" s="230" t="s">
        <v>389</v>
      </c>
      <c r="D71" s="232">
        <f>13481*0.9</f>
        <v>12132.9</v>
      </c>
      <c r="E71" s="232">
        <f>13481*0.8</f>
        <v>10784.800000000001</v>
      </c>
      <c r="F71" s="232" t="s">
        <v>385</v>
      </c>
      <c r="G71" s="586" t="s">
        <v>385</v>
      </c>
      <c r="H71" s="586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 s="229"/>
      <c r="ALZ71" s="229"/>
      <c r="AMA71" s="229"/>
      <c r="AMB71" s="229"/>
      <c r="AMC71" s="229"/>
      <c r="AMD71" s="229"/>
      <c r="AME71" s="229"/>
      <c r="AMF71"/>
      <c r="AMG71"/>
      <c r="AMH71"/>
      <c r="AMI71"/>
    </row>
    <row r="72" spans="1:1023" ht="85.15" customHeight="1" x14ac:dyDescent="0.25">
      <c r="A72" s="587" t="s">
        <v>528</v>
      </c>
      <c r="B72" s="555" t="s">
        <v>514</v>
      </c>
      <c r="C72" s="230" t="s">
        <v>384</v>
      </c>
      <c r="D72" s="231">
        <f>15800*0.9</f>
        <v>14220</v>
      </c>
      <c r="E72" s="231">
        <f>15800*0.8</f>
        <v>12640</v>
      </c>
      <c r="F72" s="231">
        <f>15800*0.01</f>
        <v>158</v>
      </c>
      <c r="G72" s="586" t="s">
        <v>385</v>
      </c>
      <c r="H72" s="586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 s="229"/>
      <c r="ALZ72" s="229"/>
      <c r="AMA72" s="229"/>
      <c r="AMB72" s="229"/>
      <c r="AMC72" s="229"/>
      <c r="AMD72" s="229"/>
      <c r="AME72" s="229"/>
      <c r="AMF72"/>
      <c r="AMG72"/>
      <c r="AMH72"/>
      <c r="AMI72"/>
    </row>
    <row r="73" spans="1:1023" ht="85.15" customHeight="1" x14ac:dyDescent="0.25">
      <c r="A73" s="587"/>
      <c r="B73" s="555"/>
      <c r="C73" s="230" t="s">
        <v>386</v>
      </c>
      <c r="D73" s="231">
        <f>15000*0.9</f>
        <v>13500</v>
      </c>
      <c r="E73" s="231">
        <f>15000*0.8</f>
        <v>12000</v>
      </c>
      <c r="F73" s="231">
        <f>15000*0.01</f>
        <v>150</v>
      </c>
      <c r="G73" s="586" t="s">
        <v>385</v>
      </c>
      <c r="H73" s="586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 s="229"/>
      <c r="ALZ73" s="229"/>
      <c r="AMA73" s="229"/>
      <c r="AMB73" s="229"/>
      <c r="AMC73" s="229"/>
      <c r="AMD73" s="229"/>
      <c r="AME73" s="229"/>
      <c r="AMF73"/>
      <c r="AMG73"/>
      <c r="AMH73"/>
      <c r="AMI73"/>
    </row>
    <row r="74" spans="1:1023" ht="85.15" customHeight="1" x14ac:dyDescent="0.25">
      <c r="A74" s="587"/>
      <c r="B74" s="555"/>
      <c r="C74" s="230" t="s">
        <v>387</v>
      </c>
      <c r="D74" s="231">
        <f>10816*0.9</f>
        <v>9734.4</v>
      </c>
      <c r="E74" s="231">
        <f>10816*0.8</f>
        <v>8652.8000000000011</v>
      </c>
      <c r="F74" s="231">
        <f>10816*0.01</f>
        <v>108.16</v>
      </c>
      <c r="G74" s="586" t="s">
        <v>385</v>
      </c>
      <c r="H74" s="586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 s="229"/>
      <c r="ALZ74" s="229"/>
      <c r="AMA74" s="229"/>
      <c r="AMB74" s="229"/>
      <c r="AMC74" s="229"/>
      <c r="AMD74" s="229"/>
      <c r="AME74" s="229"/>
      <c r="AMF74"/>
      <c r="AMG74"/>
      <c r="AMH74"/>
      <c r="AMI74"/>
    </row>
    <row r="75" spans="1:1023" ht="85.15" customHeight="1" x14ac:dyDescent="0.25">
      <c r="A75" s="587"/>
      <c r="B75" s="555"/>
      <c r="C75" s="230" t="s">
        <v>388</v>
      </c>
      <c r="D75" s="231">
        <f>9614*0.9</f>
        <v>8652.6</v>
      </c>
      <c r="E75" s="231">
        <f>9614*0.8</f>
        <v>7691.2000000000007</v>
      </c>
      <c r="F75" s="232" t="s">
        <v>385</v>
      </c>
      <c r="G75" s="586" t="s">
        <v>385</v>
      </c>
      <c r="H75" s="586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 s="229"/>
      <c r="ALZ75" s="229"/>
      <c r="AMA75" s="229"/>
      <c r="AMB75" s="229"/>
      <c r="AMC75" s="229"/>
      <c r="AMD75" s="229"/>
      <c r="AME75" s="229"/>
      <c r="AMF75"/>
      <c r="AMG75"/>
      <c r="AMH75"/>
      <c r="AMI75"/>
    </row>
    <row r="76" spans="1:1023" ht="85.15" customHeight="1" x14ac:dyDescent="0.25">
      <c r="A76" s="587"/>
      <c r="B76" s="555"/>
      <c r="C76" s="230" t="s">
        <v>389</v>
      </c>
      <c r="D76" s="232">
        <f>9565*0.9</f>
        <v>8608.5</v>
      </c>
      <c r="E76" s="232">
        <f>9565*0.8</f>
        <v>7652</v>
      </c>
      <c r="F76" s="232" t="s">
        <v>385</v>
      </c>
      <c r="G76" s="586" t="s">
        <v>385</v>
      </c>
      <c r="H76" s="58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 s="229"/>
      <c r="ALZ76" s="229"/>
      <c r="AMA76" s="229"/>
      <c r="AMB76" s="229"/>
      <c r="AMC76" s="229"/>
      <c r="AMD76" s="229"/>
      <c r="AME76" s="229"/>
      <c r="AMF76"/>
      <c r="AMG76"/>
      <c r="AMH76"/>
      <c r="AMI76"/>
    </row>
    <row r="77" spans="1:1023" ht="85.15" customHeight="1" x14ac:dyDescent="0.25">
      <c r="A77" s="587" t="s">
        <v>529</v>
      </c>
      <c r="B77" s="555" t="s">
        <v>514</v>
      </c>
      <c r="C77" s="230" t="s">
        <v>384</v>
      </c>
      <c r="D77" s="231">
        <f>15800*0.9</f>
        <v>14220</v>
      </c>
      <c r="E77" s="231">
        <f>15800*0.8</f>
        <v>12640</v>
      </c>
      <c r="F77" s="231">
        <f>15800*0.01</f>
        <v>158</v>
      </c>
      <c r="G77" s="586" t="s">
        <v>385</v>
      </c>
      <c r="H77" s="586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 s="229"/>
      <c r="ALZ77" s="229"/>
      <c r="AMA77" s="229"/>
      <c r="AMB77" s="229"/>
      <c r="AMC77" s="229"/>
      <c r="AMD77" s="229"/>
      <c r="AME77" s="229"/>
      <c r="AMF77"/>
      <c r="AMG77"/>
      <c r="AMH77"/>
      <c r="AMI77"/>
    </row>
    <row r="78" spans="1:1023" ht="85.15" customHeight="1" x14ac:dyDescent="0.25">
      <c r="A78" s="587"/>
      <c r="B78" s="555"/>
      <c r="C78" s="230" t="s">
        <v>386</v>
      </c>
      <c r="D78" s="231">
        <f>15000*0.9</f>
        <v>13500</v>
      </c>
      <c r="E78" s="231">
        <f>15000*0.8</f>
        <v>12000</v>
      </c>
      <c r="F78" s="231">
        <f>15000*0.01</f>
        <v>150</v>
      </c>
      <c r="G78" s="586" t="s">
        <v>385</v>
      </c>
      <c r="H78" s="586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 s="229"/>
      <c r="ALZ78" s="229"/>
      <c r="AMA78" s="229"/>
      <c r="AMB78" s="229"/>
      <c r="AMC78" s="229"/>
      <c r="AMD78" s="229"/>
      <c r="AME78" s="229"/>
      <c r="AMF78"/>
      <c r="AMG78"/>
      <c r="AMH78"/>
      <c r="AMI78"/>
    </row>
    <row r="79" spans="1:1023" ht="85.15" customHeight="1" x14ac:dyDescent="0.25">
      <c r="A79" s="235" t="s">
        <v>530</v>
      </c>
      <c r="B79" s="227"/>
      <c r="C79" s="227"/>
      <c r="D79" s="231"/>
      <c r="E79" s="231"/>
      <c r="F79" s="231"/>
      <c r="G79" s="586"/>
      <c r="H79" s="586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 s="229"/>
      <c r="ALZ79" s="229"/>
      <c r="AMA79" s="229"/>
      <c r="AMB79" s="229"/>
      <c r="AMC79" s="229"/>
      <c r="AMD79" s="229"/>
      <c r="AME79" s="229"/>
      <c r="AMF79"/>
      <c r="AMG79"/>
      <c r="AMH79"/>
      <c r="AMI79"/>
    </row>
    <row r="80" spans="1:1023" ht="85.15" customHeight="1" x14ac:dyDescent="0.25">
      <c r="A80" s="553" t="s">
        <v>531</v>
      </c>
      <c r="B80" s="555" t="s">
        <v>514</v>
      </c>
      <c r="C80" s="230" t="s">
        <v>384</v>
      </c>
      <c r="D80" s="231">
        <f>15800*0.9</f>
        <v>14220</v>
      </c>
      <c r="E80" s="231">
        <f>15800*0.8</f>
        <v>12640</v>
      </c>
      <c r="F80" s="231">
        <f>15800*0.01</f>
        <v>158</v>
      </c>
      <c r="G80" s="586" t="s">
        <v>385</v>
      </c>
      <c r="H80" s="586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 s="229"/>
      <c r="ALZ80" s="229"/>
      <c r="AMA80" s="229"/>
      <c r="AMB80" s="229"/>
      <c r="AMC80" s="229"/>
      <c r="AMD80" s="229"/>
      <c r="AME80" s="229"/>
      <c r="AMF80"/>
      <c r="AMG80"/>
      <c r="AMH80"/>
      <c r="AMI80"/>
    </row>
    <row r="81" spans="1:1024" ht="85.15" customHeight="1" x14ac:dyDescent="0.25">
      <c r="A81" s="553"/>
      <c r="B81" s="555"/>
      <c r="C81" s="230" t="s">
        <v>386</v>
      </c>
      <c r="D81" s="231">
        <f>15000*0.9</f>
        <v>13500</v>
      </c>
      <c r="E81" s="231">
        <f>15000*0.8</f>
        <v>12000</v>
      </c>
      <c r="F81" s="231">
        <f>15000*0.01</f>
        <v>150</v>
      </c>
      <c r="G81" s="586" t="s">
        <v>385</v>
      </c>
      <c r="H81" s="586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 s="229"/>
      <c r="ALZ81" s="229"/>
      <c r="AMA81" s="229"/>
      <c r="AMB81" s="229"/>
      <c r="AMC81" s="229"/>
      <c r="AMD81" s="229"/>
      <c r="AME81" s="229"/>
      <c r="AMF81"/>
      <c r="AMG81"/>
      <c r="AMH81"/>
      <c r="AMI81"/>
    </row>
    <row r="82" spans="1:1024" ht="85.15" customHeight="1" x14ac:dyDescent="0.25">
      <c r="A82" s="234" t="s">
        <v>532</v>
      </c>
      <c r="B82" s="227"/>
      <c r="C82" s="230"/>
      <c r="D82" s="231"/>
      <c r="E82" s="231"/>
      <c r="F82" s="231"/>
      <c r="G82" s="586"/>
      <c r="H82" s="586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 s="229"/>
      <c r="ALZ82" s="229"/>
      <c r="AMA82" s="229"/>
      <c r="AMB82" s="229"/>
      <c r="AMC82" s="229"/>
      <c r="AMD82" s="229"/>
      <c r="AME82" s="229"/>
      <c r="AMF82"/>
      <c r="AMG82"/>
      <c r="AMH82"/>
      <c r="AMI82"/>
    </row>
    <row r="83" spans="1:1024" ht="85.15" customHeight="1" x14ac:dyDescent="0.25">
      <c r="A83" s="587" t="s">
        <v>533</v>
      </c>
      <c r="B83" s="555" t="s">
        <v>514</v>
      </c>
      <c r="C83" s="230" t="s">
        <v>384</v>
      </c>
      <c r="D83" s="231">
        <f>15800*0.9</f>
        <v>14220</v>
      </c>
      <c r="E83" s="231">
        <f>15800*0.8</f>
        <v>12640</v>
      </c>
      <c r="F83" s="231">
        <f>15800*0.01</f>
        <v>158</v>
      </c>
      <c r="G83" s="586"/>
      <c r="H83" s="586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 s="229"/>
      <c r="ALZ83" s="229"/>
      <c r="AMA83" s="229"/>
      <c r="AMB83" s="229"/>
      <c r="AMC83" s="229"/>
      <c r="AMD83" s="229"/>
      <c r="AME83" s="229"/>
      <c r="AMF83"/>
      <c r="AMG83"/>
      <c r="AMH83"/>
      <c r="AMI83"/>
    </row>
    <row r="84" spans="1:1024" ht="85.15" customHeight="1" x14ac:dyDescent="0.25">
      <c r="A84" s="587"/>
      <c r="B84" s="555"/>
      <c r="C84" s="230" t="s">
        <v>386</v>
      </c>
      <c r="D84" s="231">
        <f>15000*0.9</f>
        <v>13500</v>
      </c>
      <c r="E84" s="231">
        <f>15000*0.8</f>
        <v>12000</v>
      </c>
      <c r="F84" s="231">
        <f>15000*0.01</f>
        <v>150</v>
      </c>
      <c r="G84" s="586" t="s">
        <v>385</v>
      </c>
      <c r="H84" s="586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 s="229"/>
      <c r="ALZ84" s="229"/>
      <c r="AMA84" s="229"/>
      <c r="AMB84" s="229"/>
      <c r="AMC84" s="229"/>
      <c r="AMD84" s="229"/>
      <c r="AME84" s="229"/>
      <c r="AMF84"/>
      <c r="AMG84"/>
      <c r="AMH84"/>
      <c r="AMI84"/>
    </row>
    <row r="85" spans="1:1024" ht="85.15" customHeight="1" x14ac:dyDescent="0.25">
      <c r="A85" s="233" t="s">
        <v>222</v>
      </c>
      <c r="B85" s="227" t="s">
        <v>514</v>
      </c>
      <c r="C85" s="230" t="s">
        <v>384</v>
      </c>
      <c r="D85" s="231">
        <f>15800*0.9</f>
        <v>14220</v>
      </c>
      <c r="E85" s="231">
        <f>15800*0.8</f>
        <v>12640</v>
      </c>
      <c r="F85" s="231">
        <f>15800*0.01</f>
        <v>158</v>
      </c>
      <c r="G85" s="586"/>
      <c r="H85" s="586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 s="229"/>
      <c r="ALZ85" s="229"/>
      <c r="AMA85" s="229"/>
      <c r="AMB85" s="229"/>
      <c r="AMC85" s="229"/>
      <c r="AMD85" s="229"/>
      <c r="AME85" s="229"/>
      <c r="AMF85"/>
      <c r="AMG85"/>
      <c r="AMH85"/>
      <c r="AMI85"/>
    </row>
    <row r="86" spans="1:1024" ht="85.15" customHeight="1" x14ac:dyDescent="0.25">
      <c r="A86" s="587" t="s">
        <v>534</v>
      </c>
      <c r="B86" s="555" t="s">
        <v>514</v>
      </c>
      <c r="C86" s="230" t="s">
        <v>386</v>
      </c>
      <c r="D86" s="231">
        <f>15000*0.9</f>
        <v>13500</v>
      </c>
      <c r="E86" s="231">
        <f>15000*0.8</f>
        <v>12000</v>
      </c>
      <c r="F86" s="231">
        <f>15000*0.01</f>
        <v>150</v>
      </c>
      <c r="G86" s="586" t="s">
        <v>385</v>
      </c>
      <c r="H86" s="5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 s="229"/>
      <c r="ALZ86" s="229"/>
      <c r="AMA86" s="229"/>
      <c r="AMB86" s="229"/>
      <c r="AMC86" s="229"/>
      <c r="AMD86" s="229"/>
      <c r="AME86" s="229"/>
      <c r="AMF86"/>
      <c r="AMG86"/>
      <c r="AMH86"/>
      <c r="AMI86"/>
    </row>
    <row r="87" spans="1:1024" ht="85.15" customHeight="1" x14ac:dyDescent="0.25">
      <c r="A87" s="587"/>
      <c r="B87" s="555"/>
      <c r="C87" s="230" t="s">
        <v>387</v>
      </c>
      <c r="D87" s="231">
        <f>12618*0.9</f>
        <v>11356.2</v>
      </c>
      <c r="E87" s="231">
        <f>12618*0.8</f>
        <v>10094.400000000001</v>
      </c>
      <c r="F87" s="231">
        <f>12618*0.01</f>
        <v>126.18</v>
      </c>
      <c r="G87" s="586" t="s">
        <v>385</v>
      </c>
      <c r="H87" s="586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 s="229"/>
      <c r="ALZ87" s="229"/>
      <c r="AMA87" s="229"/>
      <c r="AMB87" s="229"/>
      <c r="AMC87" s="229"/>
      <c r="AMD87" s="229"/>
      <c r="AME87" s="229"/>
      <c r="AMF87"/>
      <c r="AMG87"/>
      <c r="AMH87"/>
      <c r="AMI87"/>
    </row>
    <row r="88" spans="1:1024" ht="85.15" customHeight="1" x14ac:dyDescent="0.25">
      <c r="A88" s="587"/>
      <c r="B88" s="555"/>
      <c r="C88" s="230" t="s">
        <v>388</v>
      </c>
      <c r="D88" s="231">
        <f>12318*0.9</f>
        <v>11086.2</v>
      </c>
      <c r="E88" s="231">
        <f>12318*0.8</f>
        <v>9854.4000000000015</v>
      </c>
      <c r="F88" s="232" t="s">
        <v>385</v>
      </c>
      <c r="G88" s="586" t="s">
        <v>385</v>
      </c>
      <c r="H88" s="586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 s="229"/>
      <c r="ALZ88" s="229"/>
      <c r="AMA88" s="229"/>
      <c r="AMB88" s="229"/>
      <c r="AMC88" s="229"/>
      <c r="AMD88" s="229"/>
      <c r="AME88" s="229"/>
      <c r="AMF88"/>
      <c r="AMG88"/>
      <c r="AMH88"/>
      <c r="AMI88"/>
    </row>
    <row r="89" spans="1:1024" ht="85.15" customHeight="1" x14ac:dyDescent="0.25">
      <c r="A89" s="587"/>
      <c r="B89" s="555"/>
      <c r="C89" s="230" t="s">
        <v>389</v>
      </c>
      <c r="D89" s="232">
        <f>12854*0.9</f>
        <v>11568.6</v>
      </c>
      <c r="E89" s="232">
        <f>12854*0.8</f>
        <v>10283.200000000001</v>
      </c>
      <c r="F89" s="232" t="s">
        <v>385</v>
      </c>
      <c r="G89" s="586" t="s">
        <v>385</v>
      </c>
      <c r="H89" s="586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 s="229"/>
      <c r="ALZ89" s="229"/>
      <c r="AMA89" s="229"/>
      <c r="AMB89" s="229"/>
      <c r="AMC89" s="229"/>
      <c r="AMD89" s="229"/>
      <c r="AME89" s="229"/>
      <c r="AMF89"/>
      <c r="AMG89"/>
      <c r="AMH89"/>
      <c r="AMI89"/>
    </row>
    <row r="90" spans="1:1024" ht="85.15" customHeight="1" x14ac:dyDescent="0.25">
      <c r="A90" s="587" t="s">
        <v>535</v>
      </c>
      <c r="B90" s="572" t="s">
        <v>536</v>
      </c>
      <c r="C90" s="230" t="s">
        <v>384</v>
      </c>
      <c r="D90" s="237">
        <f>12600*0.9</f>
        <v>11340</v>
      </c>
      <c r="E90" s="237">
        <f>12600*0.8</f>
        <v>10080</v>
      </c>
      <c r="F90" s="237">
        <f>12600*0.01</f>
        <v>126</v>
      </c>
      <c r="G90" s="586" t="s">
        <v>385</v>
      </c>
      <c r="H90" s="586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 s="229"/>
      <c r="ALZ90" s="229"/>
      <c r="AMA90" s="229"/>
      <c r="AMB90" s="229"/>
      <c r="AMC90" s="229"/>
      <c r="AMD90" s="229"/>
      <c r="AME90" s="229"/>
      <c r="AMF90"/>
      <c r="AMG90"/>
      <c r="AMH90"/>
      <c r="AMI90"/>
    </row>
    <row r="91" spans="1:1024" ht="85.15" customHeight="1" x14ac:dyDescent="0.25">
      <c r="A91" s="587"/>
      <c r="B91" s="572"/>
      <c r="C91" s="230" t="s">
        <v>386</v>
      </c>
      <c r="D91" s="236">
        <f>12000*0.9</f>
        <v>10800</v>
      </c>
      <c r="E91" s="236">
        <f>12000*0.8</f>
        <v>9600</v>
      </c>
      <c r="F91" s="236" t="s">
        <v>391</v>
      </c>
      <c r="G91" s="586" t="s">
        <v>385</v>
      </c>
      <c r="H91" s="586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 s="229"/>
      <c r="ALZ91" s="229"/>
      <c r="AMA91" s="229"/>
      <c r="AMB91" s="229"/>
      <c r="AMC91" s="229"/>
      <c r="AMD91" s="229"/>
      <c r="AME91" s="229"/>
      <c r="AMF91"/>
      <c r="AMG91"/>
      <c r="AMH91"/>
      <c r="AMI91"/>
    </row>
    <row r="92" spans="1:1024" ht="42.6" customHeight="1" x14ac:dyDescent="0.55000000000000004">
      <c r="A92" s="238" t="s">
        <v>537</v>
      </c>
      <c r="B92" s="239"/>
      <c r="C92" s="240"/>
      <c r="D92" s="241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</row>
    <row r="93" spans="1:1024" ht="42.6" customHeight="1" x14ac:dyDescent="0.55000000000000004">
      <c r="A93" s="238" t="s">
        <v>538</v>
      </c>
      <c r="B93" s="239"/>
      <c r="C93" s="240"/>
      <c r="D93" s="241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</row>
    <row r="94" spans="1:1024" ht="85.15" customHeight="1" outlineLevel="1" x14ac:dyDescent="0.25">
      <c r="A94" s="575" t="s">
        <v>539</v>
      </c>
      <c r="B94" s="575"/>
      <c r="C94" s="575"/>
      <c r="D94" s="575"/>
      <c r="E94" s="575"/>
      <c r="F94" s="575"/>
      <c r="G94" s="575"/>
      <c r="H94" s="575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</row>
    <row r="95" spans="1:1024" s="210" customFormat="1" ht="85.15" customHeight="1" outlineLevel="1" x14ac:dyDescent="0.65">
      <c r="A95" s="565" t="s">
        <v>503</v>
      </c>
      <c r="B95" s="566" t="s">
        <v>504</v>
      </c>
      <c r="C95" s="567" t="s">
        <v>505</v>
      </c>
      <c r="D95" s="558" t="s">
        <v>512</v>
      </c>
      <c r="E95" s="558"/>
      <c r="F95" s="558"/>
      <c r="G95" s="558"/>
      <c r="H95" s="558"/>
      <c r="AMF95" s="213"/>
      <c r="AMG95" s="213"/>
      <c r="AMH95" s="213"/>
      <c r="AMI95" s="213"/>
      <c r="AMJ95"/>
    </row>
    <row r="96" spans="1:1024" s="213" customFormat="1" ht="85.15" customHeight="1" outlineLevel="1" x14ac:dyDescent="0.65">
      <c r="A96" s="565"/>
      <c r="B96" s="566"/>
      <c r="C96" s="567"/>
      <c r="D96" s="242" t="s">
        <v>506</v>
      </c>
      <c r="E96" s="225" t="s">
        <v>541</v>
      </c>
      <c r="F96" s="242"/>
      <c r="G96" s="558"/>
      <c r="H96" s="558"/>
      <c r="AMJ96"/>
    </row>
    <row r="97" spans="1:1024" s="211" customFormat="1" ht="85.15" customHeight="1" x14ac:dyDescent="0.65">
      <c r="A97" s="243" t="str">
        <f>'1 курс 2019 - 2020 Rus (фин)'!B41</f>
        <v xml:space="preserve">  6В03101 Психология (HRCI)</v>
      </c>
      <c r="B97" s="227" t="s">
        <v>542</v>
      </c>
      <c r="C97" s="227" t="s">
        <v>384</v>
      </c>
      <c r="D97" s="231">
        <f>9500*0.9</f>
        <v>8550</v>
      </c>
      <c r="E97" s="231">
        <f>9500*0.8</f>
        <v>7600</v>
      </c>
      <c r="F97" s="236"/>
      <c r="G97" s="572"/>
      <c r="H97" s="572"/>
      <c r="ALY97" s="229"/>
      <c r="ALZ97" s="229"/>
      <c r="AMA97" s="229"/>
      <c r="AMB97" s="229"/>
      <c r="AMC97" s="229"/>
      <c r="AMD97" s="229"/>
      <c r="AME97" s="229"/>
      <c r="AMF97" s="213"/>
      <c r="AMG97" s="213"/>
      <c r="AMH97" s="213"/>
      <c r="AMI97" s="213"/>
      <c r="AMJ97"/>
    </row>
    <row r="98" spans="1:1024" s="213" customFormat="1" ht="85.15" customHeight="1" outlineLevel="1" x14ac:dyDescent="0.65">
      <c r="A98" s="585" t="s">
        <v>540</v>
      </c>
      <c r="B98" s="555" t="s">
        <v>542</v>
      </c>
      <c r="C98" s="230" t="s">
        <v>384</v>
      </c>
      <c r="D98" s="231">
        <f>9500*0.9</f>
        <v>8550</v>
      </c>
      <c r="E98" s="231">
        <f>9500*0.8</f>
        <v>7600</v>
      </c>
      <c r="F98" s="236"/>
      <c r="G98" s="572"/>
      <c r="H98" s="572"/>
      <c r="AMJ98"/>
    </row>
    <row r="99" spans="1:1024" s="218" customFormat="1" ht="85.15" customHeight="1" outlineLevel="1" x14ac:dyDescent="0.65">
      <c r="A99" s="585"/>
      <c r="B99" s="555"/>
      <c r="C99" s="230" t="s">
        <v>386</v>
      </c>
      <c r="D99" s="236">
        <f>6520*0.9</f>
        <v>5868</v>
      </c>
      <c r="E99" s="236">
        <f>6520*0.9</f>
        <v>5868</v>
      </c>
      <c r="F99" s="236"/>
      <c r="G99" s="572"/>
      <c r="H99" s="572"/>
      <c r="AMJ99"/>
    </row>
    <row r="100" spans="1:1024" ht="85.15" customHeight="1" outlineLevel="1" x14ac:dyDescent="0.25">
      <c r="A100" s="243" t="s">
        <v>543</v>
      </c>
      <c r="B100" s="227" t="s">
        <v>526</v>
      </c>
      <c r="C100" s="227" t="s">
        <v>387</v>
      </c>
      <c r="D100" s="236">
        <f>5300*0.9</f>
        <v>4770</v>
      </c>
      <c r="E100" s="236">
        <f>5300*0.9</f>
        <v>4770</v>
      </c>
      <c r="F100" s="236"/>
      <c r="G100" s="572"/>
      <c r="H100" s="572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</row>
    <row r="101" spans="1:1024" ht="85.15" customHeight="1" x14ac:dyDescent="0.25">
      <c r="A101" s="583" t="s">
        <v>392</v>
      </c>
      <c r="B101" s="583"/>
      <c r="C101" s="583"/>
      <c r="D101" s="583"/>
      <c r="E101" s="583"/>
      <c r="F101" s="583"/>
      <c r="G101" s="583"/>
      <c r="H101" s="583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</row>
    <row r="102" spans="1:1024" s="210" customFormat="1" ht="85.15" customHeight="1" x14ac:dyDescent="0.65">
      <c r="A102" s="565" t="s">
        <v>503</v>
      </c>
      <c r="B102" s="567" t="s">
        <v>504</v>
      </c>
      <c r="C102" s="567" t="s">
        <v>505</v>
      </c>
      <c r="D102" s="558" t="s">
        <v>512</v>
      </c>
      <c r="E102" s="558"/>
      <c r="F102" s="558"/>
      <c r="G102" s="558"/>
      <c r="H102" s="558"/>
      <c r="AMF102" s="213"/>
      <c r="AMG102" s="213"/>
      <c r="AMH102" s="213"/>
      <c r="AMI102" s="213"/>
      <c r="AMJ102"/>
    </row>
    <row r="103" spans="1:1024" s="213" customFormat="1" ht="175.9" customHeight="1" x14ac:dyDescent="0.65">
      <c r="A103" s="565"/>
      <c r="B103" s="567"/>
      <c r="C103" s="567"/>
      <c r="D103" s="242" t="s">
        <v>506</v>
      </c>
      <c r="E103" s="225" t="s">
        <v>541</v>
      </c>
      <c r="F103" s="242" t="s">
        <v>544</v>
      </c>
      <c r="G103" s="558" t="s">
        <v>581</v>
      </c>
      <c r="H103" s="558"/>
      <c r="AMJ103"/>
    </row>
    <row r="104" spans="1:1024" s="210" customFormat="1" ht="85.15" customHeight="1" x14ac:dyDescent="0.65">
      <c r="A104" s="244" t="s">
        <v>545</v>
      </c>
      <c r="B104" s="223"/>
      <c r="C104" s="223"/>
      <c r="D104" s="242"/>
      <c r="E104" s="225"/>
      <c r="F104" s="242"/>
      <c r="G104" s="558"/>
      <c r="H104" s="558"/>
      <c r="AMF104" s="213"/>
      <c r="AMG104" s="213"/>
      <c r="AMH104" s="213"/>
      <c r="AMI104" s="213"/>
      <c r="AMJ104"/>
    </row>
    <row r="105" spans="1:1024" s="218" customFormat="1" ht="85.15" customHeight="1" x14ac:dyDescent="0.65">
      <c r="A105" s="584" t="s">
        <v>546</v>
      </c>
      <c r="B105" s="245" t="s">
        <v>547</v>
      </c>
      <c r="C105" s="246" t="s">
        <v>384</v>
      </c>
      <c r="D105" s="231">
        <f>17400*0.9</f>
        <v>15660</v>
      </c>
      <c r="E105" s="231">
        <f>17400*0.8</f>
        <v>13920</v>
      </c>
      <c r="F105" s="242" t="s">
        <v>385</v>
      </c>
      <c r="G105" s="558"/>
      <c r="H105" s="558"/>
      <c r="AMJ105"/>
    </row>
    <row r="106" spans="1:1024" s="211" customFormat="1" ht="85.15" customHeight="1" x14ac:dyDescent="0.65">
      <c r="A106" s="584"/>
      <c r="B106" s="231" t="s">
        <v>548</v>
      </c>
      <c r="C106" s="230" t="s">
        <v>386</v>
      </c>
      <c r="D106" s="231">
        <f>16500*0.9</f>
        <v>14850</v>
      </c>
      <c r="E106" s="231">
        <f>16500*0.8</f>
        <v>13200</v>
      </c>
      <c r="F106" s="242" t="s">
        <v>385</v>
      </c>
      <c r="G106" s="572"/>
      <c r="H106" s="572"/>
      <c r="ALR106" s="229"/>
      <c r="ALS106" s="229"/>
      <c r="ALT106" s="229"/>
      <c r="ALU106" s="229"/>
      <c r="ALV106" s="229"/>
      <c r="ALW106" s="229"/>
      <c r="ALX106" s="229"/>
      <c r="ALY106" s="229"/>
      <c r="ALZ106" s="229"/>
      <c r="AMA106" s="212"/>
      <c r="AMB106" s="212"/>
      <c r="AMC106" s="212"/>
      <c r="AMD106" s="212"/>
      <c r="AME106" s="212"/>
      <c r="AMF106" s="213"/>
      <c r="AMG106" s="213"/>
      <c r="AMH106" s="213"/>
      <c r="AMI106" s="213"/>
      <c r="AMJ106"/>
    </row>
    <row r="107" spans="1:1024" s="213" customFormat="1" ht="85.15" customHeight="1" x14ac:dyDescent="0.65">
      <c r="A107" s="584"/>
      <c r="B107" s="231" t="s">
        <v>549</v>
      </c>
      <c r="C107" s="230" t="s">
        <v>387</v>
      </c>
      <c r="D107" s="231">
        <f>15000*0.9</f>
        <v>13500</v>
      </c>
      <c r="E107" s="231">
        <f>15000*0.8</f>
        <v>12000</v>
      </c>
      <c r="F107" s="242" t="s">
        <v>385</v>
      </c>
      <c r="G107" s="572"/>
      <c r="H107" s="572"/>
      <c r="ALR107" s="229"/>
      <c r="ALS107" s="229"/>
      <c r="ALT107" s="229"/>
      <c r="ALU107" s="229"/>
      <c r="ALV107" s="229"/>
      <c r="ALW107" s="229"/>
      <c r="ALX107" s="229"/>
      <c r="ALY107" s="229"/>
      <c r="ALZ107" s="229"/>
      <c r="AMJ107"/>
    </row>
    <row r="108" spans="1:1024" s="218" customFormat="1" ht="85.15" customHeight="1" x14ac:dyDescent="0.65">
      <c r="A108" s="233" t="s">
        <v>550</v>
      </c>
      <c r="B108" s="245" t="s">
        <v>547</v>
      </c>
      <c r="C108" s="245" t="s">
        <v>384</v>
      </c>
      <c r="D108" s="231">
        <f>17400*0.9</f>
        <v>15660</v>
      </c>
      <c r="E108" s="231">
        <f>17400*0.8</f>
        <v>13920</v>
      </c>
      <c r="F108" s="242" t="s">
        <v>385</v>
      </c>
      <c r="G108" s="572"/>
      <c r="H108" s="572"/>
      <c r="ALR108" s="229"/>
      <c r="ALS108" s="229"/>
      <c r="ALT108" s="229"/>
      <c r="ALU108" s="229"/>
      <c r="ALV108" s="229"/>
      <c r="ALW108" s="229"/>
      <c r="ALX108" s="229"/>
      <c r="ALY108" s="229"/>
      <c r="ALZ108" s="229"/>
      <c r="AMJ108"/>
    </row>
    <row r="109" spans="1:1024" ht="85.15" customHeight="1" x14ac:dyDescent="0.25">
      <c r="A109" s="247" t="s">
        <v>551</v>
      </c>
      <c r="B109" s="231"/>
      <c r="C109" s="227"/>
      <c r="D109" s="231"/>
      <c r="E109" s="231"/>
      <c r="F109" s="236"/>
      <c r="G109" s="572"/>
      <c r="H109" s="572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 s="229"/>
      <c r="ALS109" s="229"/>
      <c r="ALT109" s="229"/>
      <c r="ALU109" s="229"/>
      <c r="ALV109" s="229"/>
      <c r="ALW109" s="229"/>
      <c r="ALX109" s="229"/>
      <c r="ALY109" s="229"/>
      <c r="ALZ109" s="229"/>
      <c r="AMA109"/>
      <c r="AMB109"/>
      <c r="AMC109"/>
      <c r="AMD109"/>
      <c r="AME109"/>
      <c r="AMF109"/>
      <c r="AMG109"/>
      <c r="AMH109"/>
      <c r="AMI109"/>
    </row>
    <row r="110" spans="1:1024" ht="85.15" customHeight="1" x14ac:dyDescent="0.25">
      <c r="A110" s="233" t="s">
        <v>393</v>
      </c>
      <c r="B110" s="231" t="s">
        <v>552</v>
      </c>
      <c r="C110" s="246" t="s">
        <v>384</v>
      </c>
      <c r="D110" s="231">
        <f>17400*0.9</f>
        <v>15660</v>
      </c>
      <c r="E110" s="231">
        <f>17400*0.9</f>
        <v>15660</v>
      </c>
      <c r="F110" s="242" t="s">
        <v>385</v>
      </c>
      <c r="G110" s="572"/>
      <c r="H110" s="572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 s="229"/>
      <c r="ALS110" s="229"/>
      <c r="ALT110" s="229"/>
      <c r="ALU110" s="229"/>
      <c r="ALV110" s="229"/>
      <c r="ALW110" s="229"/>
      <c r="ALX110" s="229"/>
      <c r="ALY110" s="229"/>
      <c r="ALZ110" s="229"/>
      <c r="AMA110"/>
      <c r="AMB110"/>
      <c r="AMC110"/>
      <c r="AMD110"/>
      <c r="AME110"/>
      <c r="AMF110"/>
      <c r="AMG110"/>
      <c r="AMH110"/>
      <c r="AMI110"/>
    </row>
    <row r="111" spans="1:1024" ht="85.15" customHeight="1" x14ac:dyDescent="0.25">
      <c r="A111" s="582" t="s">
        <v>394</v>
      </c>
      <c r="B111" s="231" t="s">
        <v>549</v>
      </c>
      <c r="C111" s="246" t="s">
        <v>384</v>
      </c>
      <c r="D111" s="231">
        <f>17400*0.9</f>
        <v>15660</v>
      </c>
      <c r="E111" s="231">
        <f>17400*0.9</f>
        <v>15660</v>
      </c>
      <c r="F111" s="242" t="s">
        <v>385</v>
      </c>
      <c r="G111" s="572"/>
      <c r="H111" s="572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 s="229"/>
      <c r="ALS111" s="229"/>
      <c r="ALT111" s="229"/>
      <c r="ALU111" s="229"/>
      <c r="ALV111" s="229"/>
      <c r="ALW111" s="229"/>
      <c r="ALX111" s="229"/>
      <c r="ALY111" s="229"/>
      <c r="ALZ111" s="229"/>
      <c r="AMA111"/>
      <c r="AMB111"/>
      <c r="AMC111"/>
      <c r="AMD111"/>
      <c r="AME111"/>
      <c r="AMF111"/>
      <c r="AMG111"/>
      <c r="AMH111"/>
      <c r="AMI111"/>
    </row>
    <row r="112" spans="1:1024" ht="85.15" customHeight="1" x14ac:dyDescent="0.25">
      <c r="A112" s="582"/>
      <c r="B112" s="231" t="s">
        <v>548</v>
      </c>
      <c r="C112" s="230" t="s">
        <v>386</v>
      </c>
      <c r="D112" s="231">
        <f>16500*0.9</f>
        <v>14850</v>
      </c>
      <c r="E112" s="231">
        <f>16500*0.8</f>
        <v>13200</v>
      </c>
      <c r="F112" s="242" t="s">
        <v>385</v>
      </c>
      <c r="G112" s="572"/>
      <c r="H112" s="57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 s="229"/>
      <c r="ALS112" s="229"/>
      <c r="ALT112" s="229"/>
      <c r="ALU112" s="229"/>
      <c r="ALV112" s="229"/>
      <c r="ALW112" s="229"/>
      <c r="ALX112" s="229"/>
      <c r="ALY112" s="229"/>
      <c r="ALZ112" s="229"/>
      <c r="AMA112"/>
      <c r="AMB112"/>
      <c r="AMC112"/>
      <c r="AMD112"/>
      <c r="AME112"/>
      <c r="AMF112"/>
      <c r="AMG112"/>
      <c r="AMH112"/>
      <c r="AMI112"/>
    </row>
    <row r="113" spans="1:1024" ht="85.15" customHeight="1" x14ac:dyDescent="0.25">
      <c r="A113" s="553" t="s">
        <v>593</v>
      </c>
      <c r="B113" s="231" t="s">
        <v>542</v>
      </c>
      <c r="C113" s="246" t="s">
        <v>384</v>
      </c>
      <c r="D113" s="231">
        <f>17400*0.9</f>
        <v>15660</v>
      </c>
      <c r="E113" s="231">
        <f>17400*0.9</f>
        <v>15660</v>
      </c>
      <c r="F113" s="242" t="s">
        <v>385</v>
      </c>
      <c r="G113" s="572"/>
      <c r="H113" s="572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 s="229"/>
      <c r="ALS113" s="229"/>
      <c r="ALT113" s="229"/>
      <c r="ALU113" s="229"/>
      <c r="ALV113" s="229"/>
      <c r="ALW113" s="229"/>
      <c r="ALX113" s="229"/>
      <c r="ALY113" s="229"/>
      <c r="ALZ113" s="229"/>
      <c r="AMA113"/>
      <c r="AMB113"/>
      <c r="AMC113"/>
      <c r="AMD113"/>
      <c r="AME113"/>
      <c r="AMF113"/>
      <c r="AMG113"/>
      <c r="AMH113"/>
      <c r="AMI113"/>
    </row>
    <row r="114" spans="1:1024" ht="85.15" customHeight="1" x14ac:dyDescent="0.25">
      <c r="A114" s="553"/>
      <c r="B114" s="231" t="s">
        <v>548</v>
      </c>
      <c r="C114" s="230" t="s">
        <v>386</v>
      </c>
      <c r="D114" s="231">
        <f>16500*0.9</f>
        <v>14850</v>
      </c>
      <c r="E114" s="231">
        <f>16500*0.8</f>
        <v>13200</v>
      </c>
      <c r="F114" s="242" t="s">
        <v>385</v>
      </c>
      <c r="G114" s="572"/>
      <c r="H114" s="572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 s="229"/>
      <c r="ALS114" s="229"/>
      <c r="ALT114" s="229"/>
      <c r="ALU114" s="229"/>
      <c r="ALV114" s="229"/>
      <c r="ALW114" s="229"/>
      <c r="ALX114" s="229"/>
      <c r="ALY114" s="229"/>
      <c r="ALZ114" s="229"/>
      <c r="AMA114"/>
      <c r="AMB114"/>
      <c r="AMC114"/>
      <c r="AMD114"/>
      <c r="AME114"/>
      <c r="AMF114"/>
      <c r="AMG114"/>
      <c r="AMH114"/>
      <c r="AMI114"/>
    </row>
    <row r="115" spans="1:1024" s="211" customFormat="1" ht="85.15" customHeight="1" x14ac:dyDescent="0.65">
      <c r="A115" s="248" t="s">
        <v>553</v>
      </c>
      <c r="B115" s="231"/>
      <c r="C115" s="230"/>
      <c r="D115" s="228"/>
      <c r="E115" s="228"/>
      <c r="F115" s="236"/>
      <c r="G115" s="572"/>
      <c r="H115" s="572"/>
      <c r="ALR115" s="229"/>
      <c r="ALS115" s="229"/>
      <c r="ALT115" s="229"/>
      <c r="ALU115" s="229"/>
      <c r="ALV115" s="229"/>
      <c r="ALW115" s="229"/>
      <c r="ALX115" s="229"/>
      <c r="ALY115" s="229"/>
      <c r="ALZ115" s="229"/>
      <c r="AMA115" s="212"/>
      <c r="AMB115" s="212"/>
      <c r="AMC115" s="212"/>
      <c r="AMD115" s="212"/>
      <c r="AME115" s="212"/>
      <c r="AMF115" s="213"/>
      <c r="AMG115" s="213"/>
      <c r="AMH115" s="213"/>
      <c r="AMI115" s="213"/>
      <c r="AMJ115"/>
    </row>
    <row r="116" spans="1:1024" s="218" customFormat="1" ht="85.15" customHeight="1" x14ac:dyDescent="0.65">
      <c r="A116" s="561" t="s">
        <v>395</v>
      </c>
      <c r="B116" s="231" t="s">
        <v>549</v>
      </c>
      <c r="C116" s="246" t="s">
        <v>384</v>
      </c>
      <c r="D116" s="231">
        <f>26400*0.9</f>
        <v>23760</v>
      </c>
      <c r="E116" s="231">
        <f>26400*0.8</f>
        <v>21120</v>
      </c>
      <c r="F116" s="242" t="s">
        <v>385</v>
      </c>
      <c r="G116" s="572"/>
      <c r="H116" s="572"/>
      <c r="ALR116" s="229"/>
      <c r="ALS116" s="229"/>
      <c r="ALT116" s="229"/>
      <c r="ALU116" s="229"/>
      <c r="ALV116" s="229"/>
      <c r="ALW116" s="229"/>
      <c r="ALX116" s="229"/>
      <c r="ALY116" s="229"/>
      <c r="ALZ116" s="229"/>
      <c r="AMJ116"/>
    </row>
    <row r="117" spans="1:1024" s="213" customFormat="1" ht="85.15" customHeight="1" x14ac:dyDescent="0.65">
      <c r="A117" s="561"/>
      <c r="B117" s="554" t="s">
        <v>548</v>
      </c>
      <c r="C117" s="230" t="s">
        <v>386</v>
      </c>
      <c r="D117" s="228">
        <f>25000*0.9</f>
        <v>22500</v>
      </c>
      <c r="E117" s="228">
        <f>25000*0.8</f>
        <v>20000</v>
      </c>
      <c r="F117" s="242" t="s">
        <v>385</v>
      </c>
      <c r="G117" s="572"/>
      <c r="H117" s="572"/>
      <c r="ALR117" s="229"/>
      <c r="ALS117" s="229"/>
      <c r="ALT117" s="229"/>
      <c r="ALU117" s="229"/>
      <c r="ALV117" s="229"/>
      <c r="ALW117" s="229"/>
      <c r="ALX117" s="229"/>
      <c r="ALY117" s="229"/>
      <c r="ALZ117" s="229"/>
      <c r="AMJ117"/>
    </row>
    <row r="118" spans="1:1024" s="218" customFormat="1" ht="85.15" customHeight="1" x14ac:dyDescent="0.65">
      <c r="A118" s="561"/>
      <c r="B118" s="554"/>
      <c r="C118" s="230" t="s">
        <v>387</v>
      </c>
      <c r="D118" s="228">
        <f>15000*0.9</f>
        <v>13500</v>
      </c>
      <c r="E118" s="228">
        <f>15000*0.8</f>
        <v>12000</v>
      </c>
      <c r="F118" s="242" t="s">
        <v>385</v>
      </c>
      <c r="G118" s="572"/>
      <c r="H118" s="572"/>
      <c r="ALR118" s="229"/>
      <c r="ALS118" s="229"/>
      <c r="ALT118" s="229"/>
      <c r="ALU118" s="229"/>
      <c r="ALV118" s="229"/>
      <c r="ALW118" s="229"/>
      <c r="ALX118" s="229"/>
      <c r="ALY118" s="229"/>
      <c r="ALZ118" s="229"/>
      <c r="AMJ118"/>
    </row>
    <row r="119" spans="1:1024" ht="85.15" customHeight="1" x14ac:dyDescent="0.25">
      <c r="A119" s="561" t="s">
        <v>554</v>
      </c>
      <c r="B119" s="231" t="s">
        <v>549</v>
      </c>
      <c r="C119" s="246" t="s">
        <v>384</v>
      </c>
      <c r="D119" s="231">
        <f>26400*0.9</f>
        <v>23760</v>
      </c>
      <c r="E119" s="231">
        <f>26400*0.8</f>
        <v>21120</v>
      </c>
      <c r="F119" s="242" t="s">
        <v>385</v>
      </c>
      <c r="G119" s="572"/>
      <c r="H119" s="572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 s="229"/>
      <c r="ALS119" s="229"/>
      <c r="ALT119" s="229"/>
      <c r="ALU119" s="229"/>
      <c r="ALV119" s="229"/>
      <c r="ALW119" s="229"/>
      <c r="ALX119" s="229"/>
      <c r="ALY119" s="229"/>
      <c r="ALZ119" s="229"/>
      <c r="AMA119"/>
      <c r="AMB119"/>
      <c r="AMC119"/>
      <c r="AMD119"/>
      <c r="AME119"/>
      <c r="AMF119"/>
      <c r="AMG119"/>
      <c r="AMH119"/>
      <c r="AMI119"/>
    </row>
    <row r="120" spans="1:1024" s="251" customFormat="1" ht="85.15" customHeight="1" x14ac:dyDescent="0.65">
      <c r="A120" s="561"/>
      <c r="B120" s="554" t="s">
        <v>548</v>
      </c>
      <c r="C120" s="230" t="s">
        <v>386</v>
      </c>
      <c r="D120" s="228">
        <f>25000*0.9</f>
        <v>22500</v>
      </c>
      <c r="E120" s="250">
        <f>25000*0.8</f>
        <v>20000</v>
      </c>
      <c r="F120" s="242" t="s">
        <v>385</v>
      </c>
      <c r="G120" s="572"/>
      <c r="H120" s="572"/>
      <c r="AMF120" s="213"/>
      <c r="AMG120" s="213"/>
      <c r="AMH120" s="213"/>
      <c r="AMI120" s="213"/>
      <c r="AMJ120"/>
    </row>
    <row r="121" spans="1:1024" s="213" customFormat="1" ht="85.15" customHeight="1" x14ac:dyDescent="0.65">
      <c r="A121" s="561"/>
      <c r="B121" s="554"/>
      <c r="C121" s="230" t="s">
        <v>387</v>
      </c>
      <c r="D121" s="228">
        <f>15000*0.9</f>
        <v>13500</v>
      </c>
      <c r="E121" s="250">
        <f>15000*0.8</f>
        <v>12000</v>
      </c>
      <c r="F121" s="242" t="s">
        <v>385</v>
      </c>
      <c r="G121" s="572"/>
      <c r="H121" s="572"/>
      <c r="AMJ121"/>
    </row>
    <row r="122" spans="1:1024" s="218" customFormat="1" ht="85.15" customHeight="1" x14ac:dyDescent="0.65">
      <c r="A122" s="579" t="s">
        <v>555</v>
      </c>
      <c r="B122" s="245" t="s">
        <v>547</v>
      </c>
      <c r="C122" s="246" t="s">
        <v>384</v>
      </c>
      <c r="D122" s="231">
        <f>17400*0.9</f>
        <v>15660</v>
      </c>
      <c r="E122" s="231">
        <f>17400*0.8</f>
        <v>13920</v>
      </c>
      <c r="F122" s="242" t="s">
        <v>385</v>
      </c>
      <c r="G122" s="572"/>
      <c r="H122" s="572"/>
      <c r="AMJ122"/>
    </row>
    <row r="123" spans="1:1024" ht="85.15" customHeight="1" x14ac:dyDescent="0.25">
      <c r="A123" s="579"/>
      <c r="B123" s="231" t="s">
        <v>548</v>
      </c>
      <c r="C123" s="230" t="s">
        <v>386</v>
      </c>
      <c r="D123" s="228">
        <f>16500*0.9</f>
        <v>14850</v>
      </c>
      <c r="E123" s="250">
        <f>16500*0.8</f>
        <v>13200</v>
      </c>
      <c r="F123" s="242" t="s">
        <v>385</v>
      </c>
      <c r="G123" s="572"/>
      <c r="H123" s="572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</row>
    <row r="124" spans="1:1024" ht="85.15" customHeight="1" x14ac:dyDescent="0.25">
      <c r="A124" s="579" t="s">
        <v>396</v>
      </c>
      <c r="B124" s="231" t="s">
        <v>556</v>
      </c>
      <c r="C124" s="246" t="s">
        <v>384</v>
      </c>
      <c r="D124" s="231">
        <f>17400*0.9</f>
        <v>15660</v>
      </c>
      <c r="E124" s="231">
        <f>17400*0.8</f>
        <v>13920</v>
      </c>
      <c r="F124" s="242" t="s">
        <v>385</v>
      </c>
      <c r="G124" s="572"/>
      <c r="H124" s="572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</row>
    <row r="125" spans="1:1024" ht="85.15" customHeight="1" x14ac:dyDescent="0.25">
      <c r="A125" s="579"/>
      <c r="B125" s="231" t="s">
        <v>548</v>
      </c>
      <c r="C125" s="230" t="s">
        <v>386</v>
      </c>
      <c r="D125" s="228">
        <f>16500*0.9</f>
        <v>14850</v>
      </c>
      <c r="E125" s="250">
        <f>16500*0.8</f>
        <v>13200</v>
      </c>
      <c r="F125" s="242" t="s">
        <v>385</v>
      </c>
      <c r="G125" s="572"/>
      <c r="H125" s="572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</row>
    <row r="126" spans="1:1024" ht="85.15" customHeight="1" x14ac:dyDescent="0.25">
      <c r="A126" s="580" t="s">
        <v>557</v>
      </c>
      <c r="B126" s="252" t="s">
        <v>549</v>
      </c>
      <c r="C126" s="246" t="s">
        <v>384</v>
      </c>
      <c r="D126" s="231">
        <f>26400*0.9</f>
        <v>23760</v>
      </c>
      <c r="E126" s="231">
        <f>26400*0.8</f>
        <v>21120</v>
      </c>
      <c r="F126" s="242" t="s">
        <v>385</v>
      </c>
      <c r="G126" s="581"/>
      <c r="H126" s="581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</row>
    <row r="127" spans="1:1024" s="213" customFormat="1" ht="121.15" customHeight="1" x14ac:dyDescent="0.65">
      <c r="A127" s="580"/>
      <c r="B127" s="231" t="s">
        <v>548</v>
      </c>
      <c r="C127" s="230" t="s">
        <v>386</v>
      </c>
      <c r="D127" s="228">
        <f>25000*0.9</f>
        <v>22500</v>
      </c>
      <c r="E127" s="250">
        <f>25000*0.8</f>
        <v>20000</v>
      </c>
      <c r="F127" s="242" t="s">
        <v>385</v>
      </c>
      <c r="G127" s="572"/>
      <c r="H127" s="572"/>
      <c r="AMJ127"/>
    </row>
    <row r="128" spans="1:1024" s="218" customFormat="1" ht="85.15" customHeight="1" x14ac:dyDescent="0.65">
      <c r="A128" s="561" t="s">
        <v>558</v>
      </c>
      <c r="B128" s="554" t="s">
        <v>542</v>
      </c>
      <c r="C128" s="246" t="s">
        <v>384</v>
      </c>
      <c r="D128" s="231">
        <f>26400*0.9</f>
        <v>23760</v>
      </c>
      <c r="E128" s="231">
        <f>26400*0.8</f>
        <v>21120</v>
      </c>
      <c r="F128" s="242" t="s">
        <v>385</v>
      </c>
      <c r="G128" s="572"/>
      <c r="H128" s="572"/>
      <c r="AMJ128"/>
    </row>
    <row r="129" spans="1:1023" ht="85.15" customHeight="1" x14ac:dyDescent="0.25">
      <c r="A129" s="561"/>
      <c r="B129" s="554"/>
      <c r="C129" s="230" t="s">
        <v>386</v>
      </c>
      <c r="D129" s="228">
        <f>25000*0.9</f>
        <v>22500</v>
      </c>
      <c r="E129" s="250">
        <f>25000*0.8</f>
        <v>20000</v>
      </c>
      <c r="F129" s="242" t="s">
        <v>385</v>
      </c>
      <c r="G129" s="572"/>
      <c r="H129" s="572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</row>
    <row r="130" spans="1:1023" ht="85.15" customHeight="1" x14ac:dyDescent="0.25">
      <c r="A130" s="561" t="s">
        <v>582</v>
      </c>
      <c r="B130" s="554" t="s">
        <v>542</v>
      </c>
      <c r="C130" s="562" t="s">
        <v>384</v>
      </c>
      <c r="D130" s="554">
        <f>26400*0.9</f>
        <v>23760</v>
      </c>
      <c r="E130" s="554">
        <f>26400*0.8</f>
        <v>21120</v>
      </c>
      <c r="F130" s="554">
        <f>26400*0.9</f>
        <v>23760</v>
      </c>
      <c r="G130" s="253" t="s">
        <v>559</v>
      </c>
      <c r="H130" s="231">
        <f>26400*0.85</f>
        <v>22440</v>
      </c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</row>
    <row r="131" spans="1:1023" ht="85.15" customHeight="1" x14ac:dyDescent="0.25">
      <c r="A131" s="561"/>
      <c r="B131" s="554"/>
      <c r="C131" s="562"/>
      <c r="D131" s="554"/>
      <c r="E131" s="554"/>
      <c r="F131" s="554"/>
      <c r="G131" s="253" t="s">
        <v>560</v>
      </c>
      <c r="H131" s="231">
        <f>26400*0.7</f>
        <v>18480</v>
      </c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</row>
    <row r="132" spans="1:1023" ht="138.4" customHeight="1" x14ac:dyDescent="0.25">
      <c r="A132" s="561"/>
      <c r="B132" s="554"/>
      <c r="C132" s="562"/>
      <c r="D132" s="554"/>
      <c r="E132" s="554"/>
      <c r="F132" s="554"/>
      <c r="G132" s="253" t="s">
        <v>561</v>
      </c>
      <c r="H132" s="231">
        <f>26400*0.01</f>
        <v>264</v>
      </c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</row>
    <row r="133" spans="1:1023" ht="85.15" customHeight="1" x14ac:dyDescent="0.25">
      <c r="A133" s="561" t="s">
        <v>563</v>
      </c>
      <c r="B133" s="554" t="s">
        <v>552</v>
      </c>
      <c r="C133" s="562" t="s">
        <v>384</v>
      </c>
      <c r="D133" s="568">
        <f>39000*0.9</f>
        <v>35100</v>
      </c>
      <c r="E133" s="569">
        <f>39000*0.8</f>
        <v>31200</v>
      </c>
      <c r="F133" s="570">
        <f>39000*0.9</f>
        <v>35100</v>
      </c>
      <c r="G133" s="253" t="s">
        <v>559</v>
      </c>
      <c r="H133" s="254">
        <f>39000*0.85</f>
        <v>33150</v>
      </c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</row>
    <row r="134" spans="1:1023" ht="85.15" customHeight="1" x14ac:dyDescent="0.25">
      <c r="A134" s="561"/>
      <c r="B134" s="554"/>
      <c r="C134" s="562"/>
      <c r="D134" s="568"/>
      <c r="E134" s="569"/>
      <c r="F134" s="570"/>
      <c r="G134" s="253" t="s">
        <v>560</v>
      </c>
      <c r="H134" s="254">
        <f>39000*0.7</f>
        <v>27300</v>
      </c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</row>
    <row r="135" spans="1:1023" ht="109.7" customHeight="1" x14ac:dyDescent="0.25">
      <c r="A135" s="561"/>
      <c r="B135" s="554"/>
      <c r="C135" s="562"/>
      <c r="D135" s="568"/>
      <c r="E135" s="569"/>
      <c r="F135" s="570"/>
      <c r="G135" s="253" t="s">
        <v>562</v>
      </c>
      <c r="H135" s="254">
        <f>39000*0.01</f>
        <v>390</v>
      </c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</row>
    <row r="136" spans="1:1023" ht="85.15" customHeight="1" x14ac:dyDescent="0.25">
      <c r="A136" s="561" t="s">
        <v>564</v>
      </c>
      <c r="B136" s="554" t="s">
        <v>552</v>
      </c>
      <c r="C136" s="246" t="s">
        <v>384</v>
      </c>
      <c r="D136" s="228">
        <f>17400*0.9</f>
        <v>15660</v>
      </c>
      <c r="E136" s="250">
        <f>17400*0.8</f>
        <v>13920</v>
      </c>
      <c r="F136" s="242" t="s">
        <v>385</v>
      </c>
      <c r="G136" s="572"/>
      <c r="H136" s="572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</row>
    <row r="137" spans="1:1023" ht="85.15" customHeight="1" x14ac:dyDescent="0.25">
      <c r="A137" s="561"/>
      <c r="B137" s="554"/>
      <c r="C137" s="230" t="s">
        <v>386</v>
      </c>
      <c r="D137" s="228">
        <f>16500*0.9</f>
        <v>14850</v>
      </c>
      <c r="E137" s="232">
        <f>16500*0.8</f>
        <v>13200</v>
      </c>
      <c r="F137" s="242" t="s">
        <v>385</v>
      </c>
      <c r="G137" s="574"/>
      <c r="H137" s="574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  <c r="XY137"/>
      <c r="XZ137"/>
      <c r="YA137"/>
      <c r="YB137"/>
      <c r="YC137"/>
      <c r="YD137"/>
      <c r="YE137"/>
      <c r="YF137"/>
      <c r="YG137"/>
      <c r="YH137"/>
      <c r="YI137"/>
      <c r="YJ137"/>
      <c r="YK137"/>
      <c r="YL137"/>
      <c r="YM137"/>
      <c r="YN137"/>
      <c r="YO137"/>
      <c r="YP137"/>
      <c r="YQ137"/>
      <c r="YR137"/>
      <c r="YS137"/>
      <c r="YT137"/>
      <c r="YU137"/>
      <c r="YV137"/>
      <c r="YW137"/>
      <c r="YX137"/>
      <c r="YY137"/>
      <c r="YZ137"/>
      <c r="ZA137"/>
      <c r="ZB137"/>
      <c r="ZC137"/>
      <c r="ZD137"/>
      <c r="ZE137"/>
      <c r="ZF137"/>
      <c r="ZG137"/>
      <c r="ZH137"/>
      <c r="ZI137"/>
      <c r="ZJ137"/>
      <c r="ZK137"/>
      <c r="ZL137"/>
      <c r="ZM137"/>
      <c r="ZN137"/>
      <c r="ZO137"/>
      <c r="ZP137"/>
      <c r="ZQ137"/>
      <c r="ZR137"/>
      <c r="ZS137"/>
      <c r="ZT137"/>
      <c r="ZU137"/>
      <c r="ZV137"/>
      <c r="ZW137"/>
      <c r="ZX137"/>
      <c r="ZY137"/>
      <c r="ZZ137"/>
      <c r="AAA137"/>
      <c r="AAB137"/>
      <c r="AAC137"/>
      <c r="AAD137"/>
      <c r="AAE137"/>
      <c r="AAF137"/>
      <c r="AAG137"/>
      <c r="AAH137"/>
      <c r="AAI137"/>
      <c r="AAJ137"/>
      <c r="AAK137"/>
      <c r="AAL137"/>
      <c r="AAM137"/>
      <c r="AAN137"/>
      <c r="AAO137"/>
      <c r="AAP137"/>
      <c r="AAQ137"/>
      <c r="AAR137"/>
      <c r="AAS137"/>
      <c r="AAT137"/>
      <c r="AAU137"/>
      <c r="AAV137"/>
      <c r="AAW137"/>
      <c r="AAX137"/>
      <c r="AAY137"/>
      <c r="AAZ137"/>
      <c r="ABA137"/>
      <c r="ABB137"/>
      <c r="ABC137"/>
      <c r="ABD137"/>
      <c r="ABE137"/>
      <c r="ABF137"/>
      <c r="ABG137"/>
      <c r="ABH137"/>
      <c r="ABI137"/>
      <c r="ABJ137"/>
      <c r="ABK137"/>
      <c r="ABL137"/>
      <c r="ABM137"/>
      <c r="ABN137"/>
      <c r="ABO137"/>
      <c r="ABP137"/>
      <c r="ABQ137"/>
      <c r="ABR137"/>
      <c r="ABS137"/>
      <c r="ABT137"/>
      <c r="ABU137"/>
      <c r="ABV137"/>
      <c r="ABW137"/>
      <c r="ABX137"/>
      <c r="ABY137"/>
      <c r="ABZ137"/>
      <c r="ACA137"/>
      <c r="ACB137"/>
      <c r="ACC137"/>
      <c r="ACD137"/>
      <c r="ACE137"/>
      <c r="ACF137"/>
      <c r="ACG137"/>
      <c r="ACH137"/>
      <c r="ACI137"/>
      <c r="ACJ137"/>
      <c r="ACK137"/>
      <c r="ACL137"/>
      <c r="ACM137"/>
      <c r="ACN137"/>
      <c r="ACO137"/>
      <c r="ACP137"/>
      <c r="ACQ137"/>
      <c r="ACR137"/>
      <c r="ACS137"/>
      <c r="ACT137"/>
      <c r="ACU137"/>
      <c r="ACV137"/>
      <c r="ACW137"/>
      <c r="ACX137"/>
      <c r="ACY137"/>
      <c r="ACZ137"/>
      <c r="ADA137"/>
      <c r="ADB137"/>
      <c r="ADC137"/>
      <c r="ADD137"/>
      <c r="ADE137"/>
      <c r="ADF137"/>
      <c r="ADG137"/>
      <c r="ADH137"/>
      <c r="ADI137"/>
      <c r="ADJ137"/>
      <c r="ADK137"/>
      <c r="ADL137"/>
      <c r="ADM137"/>
      <c r="ADN137"/>
      <c r="ADO137"/>
      <c r="ADP137"/>
      <c r="ADQ137"/>
      <c r="ADR137"/>
      <c r="ADS137"/>
      <c r="ADT137"/>
      <c r="ADU137"/>
      <c r="ADV137"/>
      <c r="ADW137"/>
      <c r="ADX137"/>
      <c r="ADY137"/>
      <c r="ADZ137"/>
      <c r="AEA137"/>
      <c r="AEB137"/>
      <c r="AEC137"/>
      <c r="AED137"/>
      <c r="AEE137"/>
      <c r="AEF137"/>
      <c r="AEG137"/>
      <c r="AEH137"/>
      <c r="AEI137"/>
      <c r="AEJ137"/>
      <c r="AEK137"/>
      <c r="AEL137"/>
      <c r="AEM137"/>
      <c r="AEN137"/>
      <c r="AEO137"/>
      <c r="AEP137"/>
      <c r="AEQ137"/>
      <c r="AER137"/>
      <c r="AES137"/>
      <c r="AET137"/>
      <c r="AEU137"/>
      <c r="AEV137"/>
      <c r="AEW137"/>
      <c r="AEX137"/>
      <c r="AEY137"/>
      <c r="AEZ137"/>
      <c r="AFA137"/>
      <c r="AFB137"/>
      <c r="AFC137"/>
      <c r="AFD137"/>
      <c r="AFE137"/>
      <c r="AFF137"/>
      <c r="AFG137"/>
      <c r="AFH137"/>
      <c r="AFI137"/>
      <c r="AFJ137"/>
      <c r="AFK137"/>
      <c r="AFL137"/>
      <c r="AFM137"/>
      <c r="AFN137"/>
      <c r="AFO137"/>
      <c r="AFP137"/>
      <c r="AFQ137"/>
      <c r="AFR137"/>
      <c r="AFS137"/>
      <c r="AFT137"/>
      <c r="AFU137"/>
      <c r="AFV137"/>
      <c r="AFW137"/>
      <c r="AFX137"/>
      <c r="AFY137"/>
      <c r="AFZ137"/>
      <c r="AGA137"/>
      <c r="AGB137"/>
      <c r="AGC137"/>
      <c r="AGD137"/>
      <c r="AGE137"/>
      <c r="AGF137"/>
      <c r="AGG137"/>
      <c r="AGH137"/>
      <c r="AGI137"/>
      <c r="AGJ137"/>
      <c r="AGK137"/>
      <c r="AGL137"/>
      <c r="AGM137"/>
      <c r="AGN137"/>
      <c r="AGO137"/>
      <c r="AGP137"/>
      <c r="AGQ137"/>
      <c r="AGR137"/>
      <c r="AGS137"/>
      <c r="AGT137"/>
      <c r="AGU137"/>
      <c r="AGV137"/>
      <c r="AGW137"/>
      <c r="AGX137"/>
      <c r="AGY137"/>
      <c r="AGZ137"/>
      <c r="AHA137"/>
      <c r="AHB137"/>
      <c r="AHC137"/>
      <c r="AHD137"/>
      <c r="AHE137"/>
      <c r="AHF137"/>
      <c r="AHG137"/>
      <c r="AHH137"/>
      <c r="AHI137"/>
      <c r="AHJ137"/>
      <c r="AHK137"/>
      <c r="AHL137"/>
      <c r="AHM137"/>
      <c r="AHN137"/>
      <c r="AHO137"/>
      <c r="AHP137"/>
      <c r="AHQ137"/>
      <c r="AHR137"/>
      <c r="AHS137"/>
      <c r="AHT137"/>
      <c r="AHU137"/>
      <c r="AHV137"/>
      <c r="AHW137"/>
      <c r="AHX137"/>
      <c r="AHY137"/>
      <c r="AHZ137"/>
      <c r="AIA137"/>
      <c r="AIB137"/>
      <c r="AIC137"/>
      <c r="AID137"/>
      <c r="AIE137"/>
      <c r="AIF137"/>
      <c r="AIG137"/>
      <c r="AIH137"/>
      <c r="AII137"/>
      <c r="AIJ137"/>
      <c r="AIK137"/>
      <c r="AIL137"/>
      <c r="AIM137"/>
      <c r="AIN137"/>
      <c r="AIO137"/>
      <c r="AIP137"/>
      <c r="AIQ137"/>
      <c r="AIR137"/>
      <c r="AIS137"/>
      <c r="AIT137"/>
      <c r="AIU137"/>
      <c r="AIV137"/>
      <c r="AIW137"/>
      <c r="AIX137"/>
      <c r="AIY137"/>
      <c r="AIZ137"/>
      <c r="AJA137"/>
      <c r="AJB137"/>
      <c r="AJC137"/>
      <c r="AJD137"/>
      <c r="AJE137"/>
      <c r="AJF137"/>
      <c r="AJG137"/>
      <c r="AJH137"/>
      <c r="AJI137"/>
      <c r="AJJ137"/>
      <c r="AJK137"/>
      <c r="AJL137"/>
      <c r="AJM137"/>
      <c r="AJN137"/>
      <c r="AJO137"/>
      <c r="AJP137"/>
      <c r="AJQ137"/>
      <c r="AJR137"/>
      <c r="AJS137"/>
      <c r="AJT137"/>
      <c r="AJU137"/>
      <c r="AJV137"/>
      <c r="AJW137"/>
      <c r="AJX137"/>
      <c r="AJY137"/>
      <c r="AJZ137"/>
      <c r="AKA137"/>
      <c r="AKB137"/>
      <c r="AKC137"/>
      <c r="AKD137"/>
      <c r="AKE137"/>
      <c r="AKF137"/>
      <c r="AKG137"/>
      <c r="AKH137"/>
      <c r="AKI137"/>
      <c r="AKJ137"/>
      <c r="AKK137"/>
      <c r="AKL137"/>
      <c r="AKM137"/>
      <c r="AKN137"/>
      <c r="AKO137"/>
      <c r="AKP137"/>
      <c r="AKQ137"/>
      <c r="AKR137"/>
      <c r="AKS137"/>
      <c r="AKT137"/>
      <c r="AKU137"/>
      <c r="AKV137"/>
      <c r="AKW137"/>
      <c r="AKX137"/>
      <c r="AKY137"/>
      <c r="AKZ137"/>
      <c r="ALA137"/>
      <c r="ALB137"/>
      <c r="ALC137"/>
      <c r="ALD137"/>
      <c r="ALE137"/>
      <c r="ALF137"/>
      <c r="ALG137"/>
      <c r="ALH137"/>
      <c r="ALI137"/>
      <c r="ALJ137"/>
      <c r="ALK137"/>
      <c r="ALL137"/>
      <c r="ALM137"/>
      <c r="ALN137"/>
      <c r="ALO137"/>
      <c r="ALP137"/>
      <c r="ALQ137"/>
      <c r="ALR137"/>
      <c r="ALS137"/>
      <c r="ALT137"/>
      <c r="ALU137"/>
      <c r="ALV137"/>
      <c r="ALW137"/>
      <c r="ALX137"/>
      <c r="ALY137"/>
      <c r="ALZ137"/>
      <c r="AMA137"/>
      <c r="AMB137"/>
      <c r="AMC137"/>
      <c r="AMD137"/>
      <c r="AME137"/>
      <c r="AMF137"/>
      <c r="AMG137"/>
      <c r="AMH137"/>
      <c r="AMI137"/>
    </row>
    <row r="138" spans="1:1023" ht="85.15" customHeight="1" x14ac:dyDescent="0.25">
      <c r="A138" s="561"/>
      <c r="B138" s="554"/>
      <c r="C138" s="230" t="s">
        <v>387</v>
      </c>
      <c r="D138" s="228">
        <f>15000*0.9</f>
        <v>13500</v>
      </c>
      <c r="E138" s="232">
        <f>15000*0.8</f>
        <v>12000</v>
      </c>
      <c r="F138" s="242" t="s">
        <v>385</v>
      </c>
      <c r="G138" s="574"/>
      <c r="H138" s="574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</row>
    <row r="139" spans="1:1023" ht="85.15" customHeight="1" x14ac:dyDescent="0.25">
      <c r="A139" s="578" t="s">
        <v>565</v>
      </c>
      <c r="B139" s="554" t="s">
        <v>542</v>
      </c>
      <c r="C139" s="246" t="s">
        <v>384</v>
      </c>
      <c r="D139" s="228">
        <f>17400*0.9</f>
        <v>15660</v>
      </c>
      <c r="E139" s="250">
        <f>17400*0.8</f>
        <v>13920</v>
      </c>
      <c r="F139" s="242" t="s">
        <v>385</v>
      </c>
      <c r="G139" s="574"/>
      <c r="H139" s="574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</row>
    <row r="140" spans="1:1023" ht="85.15" customHeight="1" x14ac:dyDescent="0.25">
      <c r="A140" s="578"/>
      <c r="B140" s="554"/>
      <c r="C140" s="230" t="s">
        <v>386</v>
      </c>
      <c r="D140" s="228">
        <f>16500*0.9</f>
        <v>14850</v>
      </c>
      <c r="E140" s="232">
        <f>16500*0.8</f>
        <v>13200</v>
      </c>
      <c r="F140" s="242" t="s">
        <v>385</v>
      </c>
      <c r="G140" s="574"/>
      <c r="H140" s="574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</row>
    <row r="141" spans="1:1023" ht="85.15" customHeight="1" x14ac:dyDescent="0.25">
      <c r="A141" s="578"/>
      <c r="B141" s="554"/>
      <c r="C141" s="230" t="s">
        <v>387</v>
      </c>
      <c r="D141" s="228">
        <f>15000*0.9</f>
        <v>13500</v>
      </c>
      <c r="E141" s="228">
        <f>15000*0.8</f>
        <v>12000</v>
      </c>
      <c r="F141" s="242" t="s">
        <v>385</v>
      </c>
      <c r="G141" s="574"/>
      <c r="H141" s="574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</row>
    <row r="142" spans="1:1023" ht="85.15" customHeight="1" x14ac:dyDescent="0.25">
      <c r="A142" s="578" t="s">
        <v>566</v>
      </c>
      <c r="B142" s="554" t="s">
        <v>552</v>
      </c>
      <c r="C142" s="246" t="s">
        <v>384</v>
      </c>
      <c r="D142" s="228">
        <f>17400*0.9</f>
        <v>15660</v>
      </c>
      <c r="E142" s="250">
        <f>17400*0.8</f>
        <v>13920</v>
      </c>
      <c r="F142" s="242" t="s">
        <v>385</v>
      </c>
      <c r="G142" s="574"/>
      <c r="H142" s="574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</row>
    <row r="143" spans="1:1023" ht="85.15" customHeight="1" x14ac:dyDescent="0.25">
      <c r="A143" s="578"/>
      <c r="B143" s="554"/>
      <c r="C143" s="230" t="s">
        <v>386</v>
      </c>
      <c r="D143" s="228">
        <f>16500*0.9</f>
        <v>14850</v>
      </c>
      <c r="E143" s="232">
        <f>16500*0.8</f>
        <v>13200</v>
      </c>
      <c r="F143" s="242" t="s">
        <v>385</v>
      </c>
      <c r="G143" s="574"/>
      <c r="H143" s="574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</row>
    <row r="144" spans="1:1023" ht="85.15" customHeight="1" x14ac:dyDescent="0.25">
      <c r="A144" s="578"/>
      <c r="B144" s="554"/>
      <c r="C144" s="230" t="s">
        <v>387</v>
      </c>
      <c r="D144" s="228">
        <f>15000*0.9</f>
        <v>13500</v>
      </c>
      <c r="E144" s="232">
        <f>15000*0.8</f>
        <v>12000</v>
      </c>
      <c r="F144" s="242" t="s">
        <v>385</v>
      </c>
      <c r="G144" s="574"/>
      <c r="H144" s="57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</row>
    <row r="145" spans="1:1023" ht="85.15" customHeight="1" x14ac:dyDescent="0.25">
      <c r="A145" s="578" t="s">
        <v>567</v>
      </c>
      <c r="B145" s="554" t="s">
        <v>542</v>
      </c>
      <c r="C145" s="246" t="s">
        <v>384</v>
      </c>
      <c r="D145" s="228">
        <f>17400*0.9</f>
        <v>15660</v>
      </c>
      <c r="E145" s="250">
        <f>17400*0.8</f>
        <v>13920</v>
      </c>
      <c r="F145" s="242" t="s">
        <v>385</v>
      </c>
      <c r="G145" s="574"/>
      <c r="H145" s="574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</row>
    <row r="146" spans="1:1023" ht="85.15" customHeight="1" x14ac:dyDescent="0.25">
      <c r="A146" s="578"/>
      <c r="B146" s="554" t="s">
        <v>25</v>
      </c>
      <c r="C146" s="230" t="s">
        <v>386</v>
      </c>
      <c r="D146" s="228">
        <f>16500*0.9</f>
        <v>14850</v>
      </c>
      <c r="E146" s="232">
        <f>16500*0.8</f>
        <v>13200</v>
      </c>
      <c r="F146" s="242" t="s">
        <v>385</v>
      </c>
      <c r="G146" s="574"/>
      <c r="H146" s="574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</row>
    <row r="147" spans="1:1023" ht="85.15" customHeight="1" x14ac:dyDescent="0.25">
      <c r="A147" s="578"/>
      <c r="B147" s="554"/>
      <c r="C147" s="230" t="s">
        <v>387</v>
      </c>
      <c r="D147" s="255">
        <f>15000*0.9</f>
        <v>13500</v>
      </c>
      <c r="E147" s="255">
        <f>15000*0.8</f>
        <v>12000</v>
      </c>
      <c r="F147" s="242" t="s">
        <v>385</v>
      </c>
      <c r="G147" s="574"/>
      <c r="H147" s="574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</row>
    <row r="148" spans="1:1023" ht="85.15" customHeight="1" x14ac:dyDescent="0.25">
      <c r="A148" s="578" t="s">
        <v>568</v>
      </c>
      <c r="B148" s="554" t="s">
        <v>542</v>
      </c>
      <c r="C148" s="246" t="s">
        <v>384</v>
      </c>
      <c r="D148" s="228">
        <f>17400*0.9</f>
        <v>15660</v>
      </c>
      <c r="E148" s="250">
        <f>17400*0.8</f>
        <v>13920</v>
      </c>
      <c r="F148" s="242" t="s">
        <v>385</v>
      </c>
      <c r="G148" s="574"/>
      <c r="H148" s="574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</row>
    <row r="149" spans="1:1023" ht="85.15" customHeight="1" x14ac:dyDescent="0.25">
      <c r="A149" s="578"/>
      <c r="B149" s="554"/>
      <c r="C149" s="230" t="s">
        <v>386</v>
      </c>
      <c r="D149" s="255">
        <f>16500*0.9</f>
        <v>14850</v>
      </c>
      <c r="E149" s="255">
        <f>16500*0.8</f>
        <v>13200</v>
      </c>
      <c r="F149" s="242" t="s">
        <v>385</v>
      </c>
      <c r="G149" s="574"/>
      <c r="H149" s="574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</row>
    <row r="150" spans="1:1023" ht="85.15" customHeight="1" x14ac:dyDescent="0.25">
      <c r="A150" s="561" t="s">
        <v>569</v>
      </c>
      <c r="B150" s="568" t="s">
        <v>542</v>
      </c>
      <c r="C150" s="246" t="s">
        <v>384</v>
      </c>
      <c r="D150" s="255">
        <f>26400*0.9</f>
        <v>23760</v>
      </c>
      <c r="E150" s="255">
        <f>26400*0.8</f>
        <v>21120</v>
      </c>
      <c r="F150" s="242" t="s">
        <v>385</v>
      </c>
      <c r="G150" s="574"/>
      <c r="H150" s="574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</row>
    <row r="151" spans="1:1023" ht="85.15" customHeight="1" x14ac:dyDescent="0.25">
      <c r="A151" s="561"/>
      <c r="B151" s="568"/>
      <c r="C151" s="230" t="s">
        <v>386</v>
      </c>
      <c r="D151" s="255">
        <f>25000*0.9</f>
        <v>22500</v>
      </c>
      <c r="E151" s="255">
        <f>25000*0.8</f>
        <v>20000</v>
      </c>
      <c r="F151" s="242" t="s">
        <v>385</v>
      </c>
      <c r="G151" s="574"/>
      <c r="H151" s="574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</row>
    <row r="152" spans="1:1023" ht="85.15" customHeight="1" x14ac:dyDescent="0.25">
      <c r="A152" s="576" t="s">
        <v>570</v>
      </c>
      <c r="B152" s="577" t="s">
        <v>552</v>
      </c>
      <c r="C152" s="246" t="s">
        <v>384</v>
      </c>
      <c r="D152" s="228">
        <f>17400*0.9</f>
        <v>15660</v>
      </c>
      <c r="E152" s="250">
        <f>17400*0.8</f>
        <v>13920</v>
      </c>
      <c r="F152" s="242" t="s">
        <v>385</v>
      </c>
      <c r="G152" s="574"/>
      <c r="H152" s="574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</row>
    <row r="153" spans="1:1023" ht="85.15" customHeight="1" x14ac:dyDescent="0.25">
      <c r="A153" s="576"/>
      <c r="B153" s="577"/>
      <c r="C153" s="230" t="s">
        <v>386</v>
      </c>
      <c r="D153" s="255">
        <f>16500*0.9</f>
        <v>14850</v>
      </c>
      <c r="E153" s="255">
        <f>16500*0.8</f>
        <v>13200</v>
      </c>
      <c r="F153" s="242" t="s">
        <v>385</v>
      </c>
      <c r="G153" s="574"/>
      <c r="H153" s="574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</row>
    <row r="154" spans="1:1023" ht="85.15" customHeight="1" x14ac:dyDescent="0.25">
      <c r="A154" s="561" t="s">
        <v>571</v>
      </c>
      <c r="B154" s="568" t="s">
        <v>552</v>
      </c>
      <c r="C154" s="246" t="s">
        <v>384</v>
      </c>
      <c r="D154" s="228">
        <f>17400*0.9</f>
        <v>15660</v>
      </c>
      <c r="E154" s="250">
        <f>17400*0.8</f>
        <v>13920</v>
      </c>
      <c r="F154" s="242" t="s">
        <v>385</v>
      </c>
      <c r="G154" s="574"/>
      <c r="H154" s="57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</row>
    <row r="155" spans="1:1023" ht="85.15" customHeight="1" x14ac:dyDescent="0.25">
      <c r="A155" s="561"/>
      <c r="B155" s="568"/>
      <c r="C155" s="230" t="s">
        <v>386</v>
      </c>
      <c r="D155" s="255">
        <f>16500*0.9</f>
        <v>14850</v>
      </c>
      <c r="E155" s="255">
        <f>16500*0.8</f>
        <v>13200</v>
      </c>
      <c r="F155" s="242" t="s">
        <v>385</v>
      </c>
      <c r="G155" s="574"/>
      <c r="H155" s="574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</row>
    <row r="156" spans="1:1023" ht="85.15" customHeight="1" x14ac:dyDescent="0.25">
      <c r="A156" s="256" t="s">
        <v>572</v>
      </c>
      <c r="B156" s="257"/>
      <c r="C156" s="230"/>
      <c r="D156" s="255"/>
      <c r="E156" s="255"/>
      <c r="F156" s="258"/>
      <c r="G156" s="574"/>
      <c r="H156" s="574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</row>
    <row r="157" spans="1:1023" ht="126.95" customHeight="1" x14ac:dyDescent="0.25">
      <c r="A157" s="249" t="s">
        <v>573</v>
      </c>
      <c r="B157" s="231" t="s">
        <v>548</v>
      </c>
      <c r="C157" s="230" t="s">
        <v>386</v>
      </c>
      <c r="D157" s="228">
        <f>16500*0.9</f>
        <v>14850</v>
      </c>
      <c r="E157" s="250">
        <f>16500*0.8</f>
        <v>13200</v>
      </c>
      <c r="F157" s="242" t="s">
        <v>385</v>
      </c>
      <c r="G157" s="572"/>
      <c r="H157" s="572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</row>
    <row r="158" spans="1:1023" ht="85.15" customHeight="1" x14ac:dyDescent="0.25">
      <c r="A158" s="249" t="s">
        <v>574</v>
      </c>
      <c r="B158" s="231" t="s">
        <v>542</v>
      </c>
      <c r="C158" s="246" t="s">
        <v>384</v>
      </c>
      <c r="D158" s="228">
        <f>17400*0.9</f>
        <v>15660</v>
      </c>
      <c r="E158" s="250">
        <f>17400*0.8</f>
        <v>13920</v>
      </c>
      <c r="F158" s="242" t="s">
        <v>385</v>
      </c>
      <c r="G158" s="572"/>
      <c r="H158" s="572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</row>
    <row r="159" spans="1:1023" ht="135.6" customHeight="1" x14ac:dyDescent="0.25">
      <c r="A159" s="259" t="s">
        <v>575</v>
      </c>
      <c r="B159" s="231" t="s">
        <v>548</v>
      </c>
      <c r="C159" s="230" t="s">
        <v>386</v>
      </c>
      <c r="D159" s="255">
        <f>16500*0.9</f>
        <v>14850</v>
      </c>
      <c r="E159" s="255">
        <f>16500*0.8</f>
        <v>13200</v>
      </c>
      <c r="F159" s="242" t="s">
        <v>385</v>
      </c>
      <c r="G159" s="574"/>
      <c r="H159" s="574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</row>
    <row r="160" spans="1:1023" ht="85.15" customHeight="1" x14ac:dyDescent="0.55000000000000004">
      <c r="A160" s="575" t="s">
        <v>576</v>
      </c>
      <c r="B160" s="575"/>
      <c r="C160" s="575"/>
      <c r="D160" s="575"/>
      <c r="E160" s="575"/>
      <c r="F160" s="575"/>
      <c r="G160" s="575"/>
      <c r="H160" s="575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 s="212"/>
      <c r="AKS160" s="212"/>
      <c r="AKT160" s="212"/>
      <c r="AKU160" s="212"/>
      <c r="AKV160" s="212"/>
      <c r="AKW160" s="212"/>
      <c r="AKX160" s="212"/>
      <c r="AKY160" s="212"/>
      <c r="AKZ160" s="212"/>
      <c r="ALA160" s="212"/>
      <c r="ALB160" s="212"/>
      <c r="ALC160" s="212"/>
      <c r="ALD160" s="212"/>
      <c r="ALE160" s="212"/>
      <c r="ALF160" s="212"/>
      <c r="ALG160" s="212"/>
      <c r="ALH160" s="212"/>
      <c r="ALI160" s="212"/>
      <c r="ALJ160" s="212"/>
      <c r="ALK160" s="212"/>
      <c r="ALL160" s="212"/>
      <c r="ALM160" s="212"/>
      <c r="ALN160" s="212"/>
      <c r="ALO160" s="212"/>
      <c r="ALP160" s="212"/>
      <c r="ALQ160" s="212"/>
      <c r="ALR160" s="212"/>
      <c r="ALS160" s="212"/>
      <c r="ALT160" s="212"/>
      <c r="ALU160" s="212"/>
      <c r="ALV160" s="212"/>
      <c r="ALW160" s="212"/>
      <c r="ALX160" s="212"/>
      <c r="ALY160"/>
      <c r="ALZ160"/>
      <c r="AMA160"/>
      <c r="AMB160"/>
      <c r="AMC160"/>
      <c r="AMD160"/>
      <c r="AME160"/>
      <c r="AMF160"/>
      <c r="AMG160"/>
      <c r="AMH160"/>
      <c r="AMI160"/>
    </row>
    <row r="161" spans="1:1024" s="210" customFormat="1" ht="85.15" customHeight="1" x14ac:dyDescent="0.65">
      <c r="A161" s="565" t="s">
        <v>503</v>
      </c>
      <c r="B161" s="566" t="s">
        <v>504</v>
      </c>
      <c r="C161" s="567" t="s">
        <v>505</v>
      </c>
      <c r="D161" s="566" t="s">
        <v>512</v>
      </c>
      <c r="E161" s="566"/>
      <c r="F161" s="566"/>
      <c r="G161" s="566"/>
      <c r="H161" s="566"/>
      <c r="AMF161" s="213"/>
      <c r="AMG161" s="213"/>
      <c r="AMH161" s="213"/>
      <c r="AMI161" s="213"/>
      <c r="AMJ161"/>
    </row>
    <row r="162" spans="1:1024" s="213" customFormat="1" ht="170.1" customHeight="1" x14ac:dyDescent="0.65">
      <c r="A162" s="565"/>
      <c r="B162" s="566"/>
      <c r="C162" s="567"/>
      <c r="D162" s="242" t="s">
        <v>506</v>
      </c>
      <c r="E162" s="225" t="s">
        <v>541</v>
      </c>
      <c r="F162" s="242" t="s">
        <v>544</v>
      </c>
      <c r="G162" s="558" t="s">
        <v>581</v>
      </c>
      <c r="H162" s="558"/>
      <c r="AMJ162"/>
    </row>
    <row r="163" spans="1:1024" s="218" customFormat="1" ht="85.15" customHeight="1" x14ac:dyDescent="0.65">
      <c r="A163" s="248" t="s">
        <v>577</v>
      </c>
      <c r="B163" s="224"/>
      <c r="C163" s="224"/>
      <c r="D163" s="224"/>
      <c r="E163" s="260"/>
      <c r="F163" s="260"/>
      <c r="G163" s="558"/>
      <c r="H163" s="558"/>
      <c r="AMJ163"/>
    </row>
    <row r="164" spans="1:1024" ht="85.15" customHeight="1" x14ac:dyDescent="0.25">
      <c r="A164" s="568" t="s">
        <v>578</v>
      </c>
      <c r="B164" s="555" t="s">
        <v>526</v>
      </c>
      <c r="C164" s="562" t="s">
        <v>384</v>
      </c>
      <c r="D164" s="555">
        <f>31600*0.9</f>
        <v>28440</v>
      </c>
      <c r="E164" s="569">
        <f>31600*0.8</f>
        <v>25280</v>
      </c>
      <c r="F164" s="569">
        <f>31600*0.9</f>
        <v>28440</v>
      </c>
      <c r="G164" s="253" t="s">
        <v>559</v>
      </c>
      <c r="H164" s="250">
        <f>31600*0.85</f>
        <v>26860</v>
      </c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</row>
    <row r="165" spans="1:1024" ht="85.15" customHeight="1" x14ac:dyDescent="0.25">
      <c r="A165" s="568"/>
      <c r="B165" s="555"/>
      <c r="C165" s="562"/>
      <c r="D165" s="555"/>
      <c r="E165" s="569"/>
      <c r="F165" s="569"/>
      <c r="G165" s="253" t="s">
        <v>560</v>
      </c>
      <c r="H165" s="250">
        <f>31600*0.7</f>
        <v>22120</v>
      </c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</row>
    <row r="166" spans="1:1024" ht="109.7" customHeight="1" x14ac:dyDescent="0.25">
      <c r="A166" s="568"/>
      <c r="B166" s="555"/>
      <c r="C166" s="562"/>
      <c r="D166" s="555"/>
      <c r="E166" s="569"/>
      <c r="F166" s="569"/>
      <c r="G166" s="253" t="s">
        <v>562</v>
      </c>
      <c r="H166" s="250">
        <f>31600*0.01</f>
        <v>316</v>
      </c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</row>
    <row r="167" spans="1:1024" ht="85.15" customHeight="1" x14ac:dyDescent="0.25">
      <c r="A167" s="568"/>
      <c r="B167" s="555"/>
      <c r="C167" s="555" t="s">
        <v>386</v>
      </c>
      <c r="D167" s="555">
        <f>30000*0.9</f>
        <v>27000</v>
      </c>
      <c r="E167" s="569">
        <f>30000*0.8</f>
        <v>24000</v>
      </c>
      <c r="F167" s="569">
        <f>30000*0.9</f>
        <v>27000</v>
      </c>
      <c r="G167" s="253" t="s">
        <v>559</v>
      </c>
      <c r="H167" s="250">
        <f>30000*0.85</f>
        <v>25500</v>
      </c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</row>
    <row r="168" spans="1:1024" ht="85.15" customHeight="1" x14ac:dyDescent="0.25">
      <c r="A168" s="568"/>
      <c r="B168" s="555"/>
      <c r="C168" s="555"/>
      <c r="D168" s="555"/>
      <c r="E168" s="569"/>
      <c r="F168" s="569"/>
      <c r="G168" s="253" t="s">
        <v>560</v>
      </c>
      <c r="H168" s="250">
        <f>30000*0.7</f>
        <v>21000</v>
      </c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</row>
    <row r="169" spans="1:1024" ht="115.35" customHeight="1" x14ac:dyDescent="0.25">
      <c r="A169" s="568"/>
      <c r="B169" s="555"/>
      <c r="C169" s="555"/>
      <c r="D169" s="555"/>
      <c r="E169" s="569"/>
      <c r="F169" s="569"/>
      <c r="G169" s="253" t="s">
        <v>562</v>
      </c>
      <c r="H169" s="250">
        <f>30000*0.01</f>
        <v>300</v>
      </c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</row>
    <row r="170" spans="1:1024" ht="85.15" customHeight="1" x14ac:dyDescent="0.25">
      <c r="A170" s="571" t="s">
        <v>579</v>
      </c>
      <c r="B170" s="555" t="s">
        <v>526</v>
      </c>
      <c r="C170" s="246" t="s">
        <v>384</v>
      </c>
      <c r="D170" s="261">
        <f>28500*0.9</f>
        <v>25650</v>
      </c>
      <c r="E170" s="261">
        <f>28500*0.8</f>
        <v>22800</v>
      </c>
      <c r="F170" s="242" t="s">
        <v>385</v>
      </c>
      <c r="G170" s="558"/>
      <c r="H170" s="558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</row>
    <row r="171" spans="1:1024" s="211" customFormat="1" ht="85.15" customHeight="1" x14ac:dyDescent="0.65">
      <c r="A171" s="571"/>
      <c r="B171" s="555"/>
      <c r="C171" s="230" t="s">
        <v>386</v>
      </c>
      <c r="D171" s="261">
        <f>27000*0.9</f>
        <v>24300</v>
      </c>
      <c r="E171" s="261">
        <f>27000*0.8</f>
        <v>21600</v>
      </c>
      <c r="F171" s="242" t="s">
        <v>385</v>
      </c>
      <c r="G171" s="572"/>
      <c r="H171" s="572"/>
      <c r="ALY171" s="229"/>
      <c r="ALZ171" s="229"/>
      <c r="AMA171" s="229"/>
      <c r="AMB171" s="229"/>
      <c r="AMC171" s="229"/>
      <c r="AMD171" s="229"/>
      <c r="AME171" s="229"/>
      <c r="AMF171" s="213"/>
      <c r="AMG171" s="213"/>
      <c r="AMH171" s="213"/>
      <c r="AMI171" s="213"/>
      <c r="AMJ171"/>
    </row>
    <row r="172" spans="1:1024" s="211" customFormat="1" ht="85.15" customHeight="1" x14ac:dyDescent="0.65">
      <c r="A172" s="571"/>
      <c r="B172" s="555"/>
      <c r="C172" s="230" t="s">
        <v>387</v>
      </c>
      <c r="D172" s="261">
        <f>23400*0.9</f>
        <v>21060</v>
      </c>
      <c r="E172" s="261">
        <f>23400*0.8</f>
        <v>18720</v>
      </c>
      <c r="F172" s="242" t="s">
        <v>385</v>
      </c>
      <c r="G172" s="572"/>
      <c r="H172" s="572"/>
      <c r="ALY172" s="229"/>
      <c r="ALZ172" s="229"/>
      <c r="AMA172" s="229"/>
      <c r="AMB172" s="229"/>
      <c r="AMC172" s="229"/>
      <c r="AMD172" s="229"/>
      <c r="AME172" s="229"/>
      <c r="AMF172" s="213"/>
      <c r="AMG172" s="213"/>
      <c r="AMH172" s="213"/>
      <c r="AMI172" s="213"/>
      <c r="AMJ172"/>
    </row>
    <row r="173" spans="1:1024" s="213" customFormat="1" ht="85.15" customHeight="1" x14ac:dyDescent="0.65">
      <c r="A173" s="571"/>
      <c r="B173" s="555"/>
      <c r="C173" s="230" t="s">
        <v>388</v>
      </c>
      <c r="D173" s="254">
        <f>23400*0.9</f>
        <v>21060</v>
      </c>
      <c r="E173" s="254">
        <f>23400*0.8</f>
        <v>18720</v>
      </c>
      <c r="F173" s="242" t="s">
        <v>385</v>
      </c>
      <c r="G173" s="572"/>
      <c r="H173" s="572"/>
      <c r="ALY173" s="229"/>
      <c r="ALZ173" s="229"/>
      <c r="AMA173" s="229"/>
      <c r="AMB173" s="229"/>
      <c r="AMC173" s="229"/>
      <c r="AMD173" s="229"/>
      <c r="AME173" s="229"/>
      <c r="AMJ173"/>
    </row>
    <row r="174" spans="1:1024" s="218" customFormat="1" ht="85.15" customHeight="1" x14ac:dyDescent="0.65">
      <c r="A174" s="573" t="s">
        <v>580</v>
      </c>
      <c r="B174" s="555" t="s">
        <v>526</v>
      </c>
      <c r="C174" s="246" t="s">
        <v>384</v>
      </c>
      <c r="D174" s="261">
        <f>28500*0.9</f>
        <v>25650</v>
      </c>
      <c r="E174" s="261">
        <f>28500*0.8</f>
        <v>22800</v>
      </c>
      <c r="F174" s="242" t="s">
        <v>385</v>
      </c>
      <c r="G174" s="572"/>
      <c r="H174" s="572"/>
      <c r="ALY174" s="229"/>
      <c r="ALZ174" s="229"/>
      <c r="AMA174" s="229"/>
      <c r="AMB174" s="229"/>
      <c r="AMC174" s="229"/>
      <c r="AMD174" s="229"/>
      <c r="AME174" s="229"/>
      <c r="AMJ174"/>
    </row>
    <row r="175" spans="1:1024" ht="85.15" customHeight="1" x14ac:dyDescent="0.25">
      <c r="A175" s="573"/>
      <c r="B175" s="555"/>
      <c r="C175" s="230" t="s">
        <v>386</v>
      </c>
      <c r="D175" s="262">
        <f>27000*0.9</f>
        <v>24300</v>
      </c>
      <c r="E175" s="261">
        <f>27000*0.8</f>
        <v>21600</v>
      </c>
      <c r="F175" s="242" t="s">
        <v>385</v>
      </c>
      <c r="G175" s="572"/>
      <c r="H175" s="572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 s="229"/>
      <c r="ALZ175" s="229"/>
      <c r="AMA175" s="229"/>
      <c r="AMB175" s="229"/>
      <c r="AMC175" s="229"/>
      <c r="AMD175" s="229"/>
      <c r="AME175" s="229"/>
      <c r="AMF175"/>
      <c r="AMG175"/>
      <c r="AMH175"/>
      <c r="AMI175"/>
    </row>
    <row r="176" spans="1:1024" ht="85.15" customHeight="1" x14ac:dyDescent="0.25">
      <c r="A176" s="573"/>
      <c r="B176" s="555"/>
      <c r="C176" s="230" t="s">
        <v>387</v>
      </c>
      <c r="D176" s="262">
        <f>23333+67*0.9</f>
        <v>23393.3</v>
      </c>
      <c r="E176" s="261">
        <f>23333+67*0.8</f>
        <v>23386.6</v>
      </c>
      <c r="F176" s="242" t="s">
        <v>385</v>
      </c>
      <c r="G176" s="572"/>
      <c r="H176" s="572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 s="229"/>
      <c r="ALZ176" s="229"/>
      <c r="AMA176" s="229"/>
      <c r="AMB176" s="229"/>
      <c r="AMC176" s="229"/>
      <c r="AMD176" s="229"/>
      <c r="AME176" s="229"/>
      <c r="AMF176"/>
      <c r="AMG176"/>
      <c r="AMH176"/>
      <c r="AMI176"/>
    </row>
    <row r="177" spans="1:1024" ht="85.15" customHeight="1" x14ac:dyDescent="0.25">
      <c r="A177" s="573"/>
      <c r="B177" s="555"/>
      <c r="C177" s="230" t="s">
        <v>388</v>
      </c>
      <c r="D177" s="263">
        <f>23333+67*0.9</f>
        <v>23393.3</v>
      </c>
      <c r="E177" s="254">
        <f>23333+67*0.8</f>
        <v>23386.6</v>
      </c>
      <c r="F177" s="242" t="s">
        <v>385</v>
      </c>
      <c r="G177" s="572"/>
      <c r="H177" s="572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 s="229"/>
      <c r="ALZ177" s="229"/>
      <c r="AMA177" s="229"/>
      <c r="AMB177" s="229"/>
      <c r="AMC177" s="229"/>
      <c r="AMD177" s="229"/>
      <c r="AME177" s="229"/>
      <c r="AMF177"/>
      <c r="AMG177"/>
      <c r="AMH177"/>
      <c r="AMI177"/>
    </row>
    <row r="178" spans="1:1024" ht="85.15" customHeight="1" x14ac:dyDescent="0.25">
      <c r="A178" s="564" t="s">
        <v>595</v>
      </c>
      <c r="B178" s="564"/>
      <c r="C178" s="564"/>
      <c r="D178" s="564"/>
      <c r="E178" s="564"/>
      <c r="F178" s="564"/>
      <c r="G178" s="564"/>
      <c r="H178" s="564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</row>
    <row r="179" spans="1:1024" s="210" customFormat="1" ht="85.15" customHeight="1" x14ac:dyDescent="0.65">
      <c r="A179" s="565" t="s">
        <v>503</v>
      </c>
      <c r="B179" s="566" t="s">
        <v>504</v>
      </c>
      <c r="C179" s="567" t="s">
        <v>505</v>
      </c>
      <c r="D179" s="566" t="s">
        <v>512</v>
      </c>
      <c r="E179" s="566"/>
      <c r="F179" s="566"/>
      <c r="G179" s="558"/>
      <c r="H179" s="558"/>
      <c r="AMF179" s="213"/>
      <c r="AMG179" s="213"/>
      <c r="AMH179" s="213"/>
      <c r="AMI179" s="213"/>
      <c r="AMJ179"/>
    </row>
    <row r="180" spans="1:1024" s="213" customFormat="1" ht="216.4" customHeight="1" x14ac:dyDescent="0.65">
      <c r="A180" s="565"/>
      <c r="B180" s="566"/>
      <c r="C180" s="567"/>
      <c r="D180" s="242" t="s">
        <v>506</v>
      </c>
      <c r="E180" s="225" t="s">
        <v>541</v>
      </c>
      <c r="F180" s="242" t="s">
        <v>544</v>
      </c>
      <c r="G180" s="558" t="s">
        <v>581</v>
      </c>
      <c r="H180" s="558"/>
      <c r="AMJ180"/>
    </row>
    <row r="181" spans="1:1024" s="218" customFormat="1" ht="85.15" customHeight="1" x14ac:dyDescent="0.65">
      <c r="A181" s="561" t="s">
        <v>582</v>
      </c>
      <c r="B181" s="554" t="s">
        <v>542</v>
      </c>
      <c r="C181" s="555" t="s">
        <v>386</v>
      </c>
      <c r="D181" s="568">
        <f>25000*0.9</f>
        <v>22500</v>
      </c>
      <c r="E181" s="569">
        <f>25000*0.8</f>
        <v>20000</v>
      </c>
      <c r="F181" s="570">
        <f>25000*0.9</f>
        <v>22500</v>
      </c>
      <c r="G181" s="253" t="s">
        <v>559</v>
      </c>
      <c r="H181" s="254">
        <f>25000*0.85</f>
        <v>21250</v>
      </c>
      <c r="AMJ181"/>
    </row>
    <row r="182" spans="1:1024" s="218" customFormat="1" ht="85.15" customHeight="1" x14ac:dyDescent="0.65">
      <c r="A182" s="561"/>
      <c r="B182" s="554"/>
      <c r="C182" s="555"/>
      <c r="D182" s="568"/>
      <c r="E182" s="569"/>
      <c r="F182" s="570"/>
      <c r="G182" s="253" t="s">
        <v>560</v>
      </c>
      <c r="H182" s="254">
        <f>25000*0.7</f>
        <v>17500</v>
      </c>
      <c r="AMJ182"/>
    </row>
    <row r="183" spans="1:1024" s="218" customFormat="1" ht="121.5" customHeight="1" x14ac:dyDescent="0.65">
      <c r="A183" s="561"/>
      <c r="B183" s="554"/>
      <c r="C183" s="555"/>
      <c r="D183" s="568"/>
      <c r="E183" s="569"/>
      <c r="F183" s="570"/>
      <c r="G183" s="253" t="s">
        <v>562</v>
      </c>
      <c r="H183" s="254">
        <f>25000*0.01</f>
        <v>250</v>
      </c>
      <c r="AMJ183"/>
    </row>
    <row r="184" spans="1:1024" s="218" customFormat="1" ht="85.15" customHeight="1" x14ac:dyDescent="0.65">
      <c r="A184" s="561"/>
      <c r="B184" s="554"/>
      <c r="C184" s="230" t="s">
        <v>387</v>
      </c>
      <c r="D184" s="228">
        <f>22500*0.9</f>
        <v>20250</v>
      </c>
      <c r="E184" s="250">
        <f>22500*0.8</f>
        <v>18000</v>
      </c>
      <c r="F184" s="254">
        <f>22500*0.9</f>
        <v>20250</v>
      </c>
      <c r="G184" s="558" t="s">
        <v>385</v>
      </c>
      <c r="H184" s="558"/>
      <c r="AMJ184"/>
    </row>
    <row r="185" spans="1:1024" ht="85.15" customHeight="1" x14ac:dyDescent="0.25">
      <c r="A185" s="561" t="s">
        <v>583</v>
      </c>
      <c r="B185" s="554" t="s">
        <v>542</v>
      </c>
      <c r="C185" s="562" t="s">
        <v>384</v>
      </c>
      <c r="D185" s="563">
        <f>17000*0.9</f>
        <v>15300</v>
      </c>
      <c r="E185" s="563">
        <f>17000*0.8</f>
        <v>13600</v>
      </c>
      <c r="F185" s="563">
        <f>17000*0.9</f>
        <v>15300</v>
      </c>
      <c r="G185" s="253" t="s">
        <v>559</v>
      </c>
      <c r="H185" s="264">
        <f>17000*0.85</f>
        <v>14450</v>
      </c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  <c r="XY185"/>
      <c r="XZ185"/>
      <c r="YA185"/>
      <c r="YB185"/>
      <c r="YC185"/>
      <c r="YD185"/>
      <c r="YE185"/>
      <c r="YF185"/>
      <c r="YG185"/>
      <c r="YH185"/>
      <c r="YI185"/>
      <c r="YJ185"/>
      <c r="YK185"/>
      <c r="YL185"/>
      <c r="YM185"/>
      <c r="YN185"/>
      <c r="YO185"/>
      <c r="YP185"/>
      <c r="YQ185"/>
      <c r="YR185"/>
      <c r="YS185"/>
      <c r="YT185"/>
      <c r="YU185"/>
      <c r="YV185"/>
      <c r="YW185"/>
      <c r="YX185"/>
      <c r="YY185"/>
      <c r="YZ185"/>
      <c r="ZA185"/>
      <c r="ZB185"/>
      <c r="ZC185"/>
      <c r="ZD185"/>
      <c r="ZE185"/>
      <c r="ZF185"/>
      <c r="ZG185"/>
      <c r="ZH185"/>
      <c r="ZI185"/>
      <c r="ZJ185"/>
      <c r="ZK185"/>
      <c r="ZL185"/>
      <c r="ZM185"/>
      <c r="ZN185"/>
      <c r="ZO185"/>
      <c r="ZP185"/>
      <c r="ZQ185"/>
      <c r="ZR185"/>
      <c r="ZS185"/>
      <c r="ZT185"/>
      <c r="ZU185"/>
      <c r="ZV185"/>
      <c r="ZW185"/>
      <c r="ZX185"/>
      <c r="ZY185"/>
      <c r="ZZ185"/>
      <c r="AAA185"/>
      <c r="AAB185"/>
      <c r="AAC185"/>
      <c r="AAD185"/>
      <c r="AAE185"/>
      <c r="AAF185"/>
      <c r="AAG185"/>
      <c r="AAH185"/>
      <c r="AAI185"/>
      <c r="AAJ185"/>
      <c r="AAK185"/>
      <c r="AAL185"/>
      <c r="AAM185"/>
      <c r="AAN185"/>
      <c r="AAO185"/>
      <c r="AAP185"/>
      <c r="AAQ185"/>
      <c r="AAR185"/>
      <c r="AAS185"/>
      <c r="AAT185"/>
      <c r="AAU185"/>
      <c r="AAV185"/>
      <c r="AAW185"/>
      <c r="AAX185"/>
      <c r="AAY185"/>
      <c r="AAZ185"/>
      <c r="ABA185"/>
      <c r="ABB185"/>
      <c r="ABC185"/>
      <c r="ABD185"/>
      <c r="ABE185"/>
      <c r="ABF185"/>
      <c r="ABG185"/>
      <c r="ABH185"/>
      <c r="ABI185"/>
      <c r="ABJ185"/>
      <c r="ABK185"/>
      <c r="ABL185"/>
      <c r="ABM185"/>
      <c r="ABN185"/>
      <c r="ABO185"/>
      <c r="ABP185"/>
      <c r="ABQ185"/>
      <c r="ABR185"/>
      <c r="ABS185"/>
      <c r="ABT185"/>
      <c r="ABU185"/>
      <c r="ABV185"/>
      <c r="ABW185"/>
      <c r="ABX185"/>
      <c r="ABY185"/>
      <c r="ABZ185"/>
      <c r="ACA185"/>
      <c r="ACB185"/>
      <c r="ACC185"/>
      <c r="ACD185"/>
      <c r="ACE185"/>
      <c r="ACF185"/>
      <c r="ACG185"/>
      <c r="ACH185"/>
      <c r="ACI185"/>
      <c r="ACJ185"/>
      <c r="ACK185"/>
      <c r="ACL185"/>
      <c r="ACM185"/>
      <c r="ACN185"/>
      <c r="ACO185"/>
      <c r="ACP185"/>
      <c r="ACQ185"/>
      <c r="ACR185"/>
      <c r="ACS185"/>
      <c r="ACT185"/>
      <c r="ACU185"/>
      <c r="ACV185"/>
      <c r="ACW185"/>
      <c r="ACX185"/>
      <c r="ACY185"/>
      <c r="ACZ185"/>
      <c r="ADA185"/>
      <c r="ADB185"/>
      <c r="ADC185"/>
      <c r="ADD185"/>
      <c r="ADE185"/>
      <c r="ADF185"/>
      <c r="ADG185"/>
      <c r="ADH185"/>
      <c r="ADI185"/>
      <c r="ADJ185"/>
      <c r="ADK185"/>
      <c r="ADL185"/>
      <c r="ADM185"/>
      <c r="ADN185"/>
      <c r="ADO185"/>
      <c r="ADP185"/>
      <c r="ADQ185"/>
      <c r="ADR185"/>
      <c r="ADS185"/>
      <c r="ADT185"/>
      <c r="ADU185"/>
      <c r="ADV185"/>
      <c r="ADW185"/>
      <c r="ADX185"/>
      <c r="ADY185"/>
      <c r="ADZ185"/>
      <c r="AEA185"/>
      <c r="AEB185"/>
      <c r="AEC185"/>
      <c r="AED185"/>
      <c r="AEE185"/>
      <c r="AEF185"/>
      <c r="AEG185"/>
      <c r="AEH185"/>
      <c r="AEI185"/>
      <c r="AEJ185"/>
      <c r="AEK185"/>
      <c r="AEL185"/>
      <c r="AEM185"/>
      <c r="AEN185"/>
      <c r="AEO185"/>
      <c r="AEP185"/>
      <c r="AEQ185"/>
      <c r="AER185"/>
      <c r="AES185"/>
      <c r="AET185"/>
      <c r="AEU185"/>
      <c r="AEV185"/>
      <c r="AEW185"/>
      <c r="AEX185"/>
      <c r="AEY185"/>
      <c r="AEZ185"/>
      <c r="AFA185"/>
      <c r="AFB185"/>
      <c r="AFC185"/>
      <c r="AFD185"/>
      <c r="AFE185"/>
      <c r="AFF185"/>
      <c r="AFG185"/>
      <c r="AFH185"/>
      <c r="AFI185"/>
      <c r="AFJ185"/>
      <c r="AFK185"/>
      <c r="AFL185"/>
      <c r="AFM185"/>
      <c r="AFN185"/>
      <c r="AFO185"/>
      <c r="AFP185"/>
      <c r="AFQ185"/>
      <c r="AFR185"/>
      <c r="AFS185"/>
      <c r="AFT185"/>
      <c r="AFU185"/>
      <c r="AFV185"/>
      <c r="AFW185"/>
      <c r="AFX185"/>
      <c r="AFY185"/>
      <c r="AFZ185"/>
      <c r="AGA185"/>
      <c r="AGB185"/>
      <c r="AGC185"/>
      <c r="AGD185"/>
      <c r="AGE185"/>
      <c r="AGF185"/>
      <c r="AGG185"/>
      <c r="AGH185"/>
      <c r="AGI185"/>
      <c r="AGJ185"/>
      <c r="AGK185"/>
      <c r="AGL185"/>
      <c r="AGM185"/>
      <c r="AGN185"/>
      <c r="AGO185"/>
      <c r="AGP185"/>
      <c r="AGQ185"/>
      <c r="AGR185"/>
      <c r="AGS185"/>
      <c r="AGT185"/>
      <c r="AGU185"/>
      <c r="AGV185"/>
      <c r="AGW185"/>
      <c r="AGX185"/>
      <c r="AGY185"/>
      <c r="AGZ185"/>
      <c r="AHA185"/>
      <c r="AHB185"/>
      <c r="AHC185"/>
      <c r="AHD185"/>
      <c r="AHE185"/>
      <c r="AHF185"/>
      <c r="AHG185"/>
      <c r="AHH185"/>
      <c r="AHI185"/>
      <c r="AHJ185"/>
      <c r="AHK185"/>
      <c r="AHL185"/>
      <c r="AHM185"/>
      <c r="AHN185"/>
      <c r="AHO185"/>
      <c r="AHP185"/>
      <c r="AHQ185"/>
      <c r="AHR185"/>
      <c r="AHS185"/>
      <c r="AHT185"/>
      <c r="AHU185"/>
      <c r="AHV185"/>
      <c r="AHW185"/>
      <c r="AHX185"/>
      <c r="AHY185"/>
      <c r="AHZ185"/>
      <c r="AIA185"/>
      <c r="AIB185"/>
      <c r="AIC185"/>
      <c r="AID185"/>
      <c r="AIE185"/>
      <c r="AIF185"/>
      <c r="AIG185"/>
      <c r="AIH185"/>
      <c r="AII185"/>
      <c r="AIJ185"/>
      <c r="AIK185"/>
      <c r="AIL185"/>
      <c r="AIM185"/>
      <c r="AIN185"/>
      <c r="AIO185"/>
      <c r="AIP185"/>
      <c r="AIQ185"/>
      <c r="AIR185"/>
      <c r="AIS185"/>
      <c r="AIT185"/>
      <c r="AIU185"/>
      <c r="AIV185"/>
      <c r="AIW185"/>
      <c r="AIX185"/>
      <c r="AIY185"/>
      <c r="AIZ185"/>
      <c r="AJA185"/>
      <c r="AJB185"/>
      <c r="AJC185"/>
      <c r="AJD185"/>
      <c r="AJE185"/>
      <c r="AJF185"/>
      <c r="AJG185"/>
      <c r="AJH185"/>
      <c r="AJI185"/>
      <c r="AJJ185"/>
      <c r="AJK185"/>
      <c r="AJL185"/>
      <c r="AJM185"/>
      <c r="AJN185"/>
      <c r="AJO185"/>
      <c r="AJP185"/>
      <c r="AJQ185"/>
      <c r="AJR185"/>
      <c r="AJS185"/>
      <c r="AJT185"/>
      <c r="AJU185"/>
      <c r="AJV185"/>
      <c r="AJW185"/>
      <c r="AJX185"/>
      <c r="AJY185"/>
      <c r="AJZ185"/>
      <c r="AKA185"/>
      <c r="AKB185"/>
      <c r="AKC185"/>
      <c r="AKD185"/>
      <c r="AKE185"/>
      <c r="AKF185"/>
      <c r="AKG185"/>
      <c r="AKH185"/>
      <c r="AKI185"/>
      <c r="AKJ185"/>
      <c r="AKK185"/>
      <c r="AKL185"/>
      <c r="AKM185"/>
      <c r="AKN185"/>
      <c r="AKO185"/>
      <c r="AKP185"/>
      <c r="AKQ185"/>
      <c r="AKR185"/>
      <c r="AKS185"/>
      <c r="AKT185"/>
      <c r="AKU185"/>
      <c r="AKV185"/>
      <c r="AKW185"/>
      <c r="AKX185"/>
      <c r="AKY185"/>
      <c r="AKZ185"/>
      <c r="ALA185"/>
      <c r="ALB185"/>
      <c r="ALC185"/>
      <c r="ALD185"/>
      <c r="ALE185"/>
      <c r="ALF185"/>
      <c r="ALG185"/>
      <c r="ALH185"/>
      <c r="ALI185"/>
      <c r="ALJ185"/>
      <c r="ALK185"/>
      <c r="ALL185"/>
      <c r="ALM185"/>
      <c r="ALN185"/>
      <c r="ALO185"/>
      <c r="ALP185"/>
      <c r="ALQ185"/>
      <c r="ALR185"/>
      <c r="ALS185"/>
      <c r="ALT185"/>
      <c r="ALU185"/>
      <c r="ALV185"/>
      <c r="ALW185"/>
      <c r="ALX185"/>
      <c r="ALY185"/>
      <c r="ALZ185"/>
      <c r="AMA185"/>
      <c r="AMB185"/>
      <c r="AMC185"/>
      <c r="AMD185"/>
      <c r="AME185"/>
      <c r="AMF185"/>
      <c r="AMG185"/>
      <c r="AMH185"/>
      <c r="AMI185"/>
    </row>
    <row r="186" spans="1:1024" ht="85.15" customHeight="1" x14ac:dyDescent="0.25">
      <c r="A186" s="561"/>
      <c r="B186" s="554"/>
      <c r="C186" s="562"/>
      <c r="D186" s="563"/>
      <c r="E186" s="563"/>
      <c r="F186" s="563"/>
      <c r="G186" s="253" t="s">
        <v>560</v>
      </c>
      <c r="H186" s="264">
        <f>17000*0.7</f>
        <v>11900</v>
      </c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</row>
    <row r="187" spans="1:1024" ht="124.15" customHeight="1" x14ac:dyDescent="0.25">
      <c r="A187" s="561"/>
      <c r="B187" s="554"/>
      <c r="C187" s="562"/>
      <c r="D187" s="563"/>
      <c r="E187" s="563"/>
      <c r="F187" s="563"/>
      <c r="G187" s="253" t="s">
        <v>562</v>
      </c>
      <c r="H187" s="264">
        <f>17000*0.01</f>
        <v>170</v>
      </c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  <c r="XY187"/>
      <c r="XZ187"/>
      <c r="YA187"/>
      <c r="YB187"/>
      <c r="YC187"/>
      <c r="YD187"/>
      <c r="YE187"/>
      <c r="YF187"/>
      <c r="YG187"/>
      <c r="YH187"/>
      <c r="YI187"/>
      <c r="YJ187"/>
      <c r="YK187"/>
      <c r="YL187"/>
      <c r="YM187"/>
      <c r="YN187"/>
      <c r="YO187"/>
      <c r="YP187"/>
      <c r="YQ187"/>
      <c r="YR187"/>
      <c r="YS187"/>
      <c r="YT187"/>
      <c r="YU187"/>
      <c r="YV187"/>
      <c r="YW187"/>
      <c r="YX187"/>
      <c r="YY187"/>
      <c r="YZ187"/>
      <c r="ZA187"/>
      <c r="ZB187"/>
      <c r="ZC187"/>
      <c r="ZD187"/>
      <c r="ZE187"/>
      <c r="ZF187"/>
      <c r="ZG187"/>
      <c r="ZH187"/>
      <c r="ZI187"/>
      <c r="ZJ187"/>
      <c r="ZK187"/>
      <c r="ZL187"/>
      <c r="ZM187"/>
      <c r="ZN187"/>
      <c r="ZO187"/>
      <c r="ZP187"/>
      <c r="ZQ187"/>
      <c r="ZR187"/>
      <c r="ZS187"/>
      <c r="ZT187"/>
      <c r="ZU187"/>
      <c r="ZV187"/>
      <c r="ZW187"/>
      <c r="ZX187"/>
      <c r="ZY187"/>
      <c r="ZZ187"/>
      <c r="AAA187"/>
      <c r="AAB187"/>
      <c r="AAC187"/>
      <c r="AAD187"/>
      <c r="AAE187"/>
      <c r="AAF187"/>
      <c r="AAG187"/>
      <c r="AAH187"/>
      <c r="AAI187"/>
      <c r="AAJ187"/>
      <c r="AAK187"/>
      <c r="AAL187"/>
      <c r="AAM187"/>
      <c r="AAN187"/>
      <c r="AAO187"/>
      <c r="AAP187"/>
      <c r="AAQ187"/>
      <c r="AAR187"/>
      <c r="AAS187"/>
      <c r="AAT187"/>
      <c r="AAU187"/>
      <c r="AAV187"/>
      <c r="AAW187"/>
      <c r="AAX187"/>
      <c r="AAY187"/>
      <c r="AAZ187"/>
      <c r="ABA187"/>
      <c r="ABB187"/>
      <c r="ABC187"/>
      <c r="ABD187"/>
      <c r="ABE187"/>
      <c r="ABF187"/>
      <c r="ABG187"/>
      <c r="ABH187"/>
      <c r="ABI187"/>
      <c r="ABJ187"/>
      <c r="ABK187"/>
      <c r="ABL187"/>
      <c r="ABM187"/>
      <c r="ABN187"/>
      <c r="ABO187"/>
      <c r="ABP187"/>
      <c r="ABQ187"/>
      <c r="ABR187"/>
      <c r="ABS187"/>
      <c r="ABT187"/>
      <c r="ABU187"/>
      <c r="ABV187"/>
      <c r="ABW187"/>
      <c r="ABX187"/>
      <c r="ABY187"/>
      <c r="ABZ187"/>
      <c r="ACA187"/>
      <c r="ACB187"/>
      <c r="ACC187"/>
      <c r="ACD187"/>
      <c r="ACE187"/>
      <c r="ACF187"/>
      <c r="ACG187"/>
      <c r="ACH187"/>
      <c r="ACI187"/>
      <c r="ACJ187"/>
      <c r="ACK187"/>
      <c r="ACL187"/>
      <c r="ACM187"/>
      <c r="ACN187"/>
      <c r="ACO187"/>
      <c r="ACP187"/>
      <c r="ACQ187"/>
      <c r="ACR187"/>
      <c r="ACS187"/>
      <c r="ACT187"/>
      <c r="ACU187"/>
      <c r="ACV187"/>
      <c r="ACW187"/>
      <c r="ACX187"/>
      <c r="ACY187"/>
      <c r="ACZ187"/>
      <c r="ADA187"/>
      <c r="ADB187"/>
      <c r="ADC187"/>
      <c r="ADD187"/>
      <c r="ADE187"/>
      <c r="ADF187"/>
      <c r="ADG187"/>
      <c r="ADH187"/>
      <c r="ADI187"/>
      <c r="ADJ187"/>
      <c r="ADK187"/>
      <c r="ADL187"/>
      <c r="ADM187"/>
      <c r="ADN187"/>
      <c r="ADO187"/>
      <c r="ADP187"/>
      <c r="ADQ187"/>
      <c r="ADR187"/>
      <c r="ADS187"/>
      <c r="ADT187"/>
      <c r="ADU187"/>
      <c r="ADV187"/>
      <c r="ADW187"/>
      <c r="ADX187"/>
      <c r="ADY187"/>
      <c r="ADZ187"/>
      <c r="AEA187"/>
      <c r="AEB187"/>
      <c r="AEC187"/>
      <c r="AED187"/>
      <c r="AEE187"/>
      <c r="AEF187"/>
      <c r="AEG187"/>
      <c r="AEH187"/>
      <c r="AEI187"/>
      <c r="AEJ187"/>
      <c r="AEK187"/>
      <c r="AEL187"/>
      <c r="AEM187"/>
      <c r="AEN187"/>
      <c r="AEO187"/>
      <c r="AEP187"/>
      <c r="AEQ187"/>
      <c r="AER187"/>
      <c r="AES187"/>
      <c r="AET187"/>
      <c r="AEU187"/>
      <c r="AEV187"/>
      <c r="AEW187"/>
      <c r="AEX187"/>
      <c r="AEY187"/>
      <c r="AEZ187"/>
      <c r="AFA187"/>
      <c r="AFB187"/>
      <c r="AFC187"/>
      <c r="AFD187"/>
      <c r="AFE187"/>
      <c r="AFF187"/>
      <c r="AFG187"/>
      <c r="AFH187"/>
      <c r="AFI187"/>
      <c r="AFJ187"/>
      <c r="AFK187"/>
      <c r="AFL187"/>
      <c r="AFM187"/>
      <c r="AFN187"/>
      <c r="AFO187"/>
      <c r="AFP187"/>
      <c r="AFQ187"/>
      <c r="AFR187"/>
      <c r="AFS187"/>
      <c r="AFT187"/>
      <c r="AFU187"/>
      <c r="AFV187"/>
      <c r="AFW187"/>
      <c r="AFX187"/>
      <c r="AFY187"/>
      <c r="AFZ187"/>
      <c r="AGA187"/>
      <c r="AGB187"/>
      <c r="AGC187"/>
      <c r="AGD187"/>
      <c r="AGE187"/>
      <c r="AGF187"/>
      <c r="AGG187"/>
      <c r="AGH187"/>
      <c r="AGI187"/>
      <c r="AGJ187"/>
      <c r="AGK187"/>
      <c r="AGL187"/>
      <c r="AGM187"/>
      <c r="AGN187"/>
      <c r="AGO187"/>
      <c r="AGP187"/>
      <c r="AGQ187"/>
      <c r="AGR187"/>
      <c r="AGS187"/>
      <c r="AGT187"/>
      <c r="AGU187"/>
      <c r="AGV187"/>
      <c r="AGW187"/>
      <c r="AGX187"/>
      <c r="AGY187"/>
      <c r="AGZ187"/>
      <c r="AHA187"/>
      <c r="AHB187"/>
      <c r="AHC187"/>
      <c r="AHD187"/>
      <c r="AHE187"/>
      <c r="AHF187"/>
      <c r="AHG187"/>
      <c r="AHH187"/>
      <c r="AHI187"/>
      <c r="AHJ187"/>
      <c r="AHK187"/>
      <c r="AHL187"/>
      <c r="AHM187"/>
      <c r="AHN187"/>
      <c r="AHO187"/>
      <c r="AHP187"/>
      <c r="AHQ187"/>
      <c r="AHR187"/>
      <c r="AHS187"/>
      <c r="AHT187"/>
      <c r="AHU187"/>
      <c r="AHV187"/>
      <c r="AHW187"/>
      <c r="AHX187"/>
      <c r="AHY187"/>
      <c r="AHZ187"/>
      <c r="AIA187"/>
      <c r="AIB187"/>
      <c r="AIC187"/>
      <c r="AID187"/>
      <c r="AIE187"/>
      <c r="AIF187"/>
      <c r="AIG187"/>
      <c r="AIH187"/>
      <c r="AII187"/>
      <c r="AIJ187"/>
      <c r="AIK187"/>
      <c r="AIL187"/>
      <c r="AIM187"/>
      <c r="AIN187"/>
      <c r="AIO187"/>
      <c r="AIP187"/>
      <c r="AIQ187"/>
      <c r="AIR187"/>
      <c r="AIS187"/>
      <c r="AIT187"/>
      <c r="AIU187"/>
      <c r="AIV187"/>
      <c r="AIW187"/>
      <c r="AIX187"/>
      <c r="AIY187"/>
      <c r="AIZ187"/>
      <c r="AJA187"/>
      <c r="AJB187"/>
      <c r="AJC187"/>
      <c r="AJD187"/>
      <c r="AJE187"/>
      <c r="AJF187"/>
      <c r="AJG187"/>
      <c r="AJH187"/>
      <c r="AJI187"/>
      <c r="AJJ187"/>
      <c r="AJK187"/>
      <c r="AJL187"/>
      <c r="AJM187"/>
      <c r="AJN187"/>
      <c r="AJO187"/>
      <c r="AJP187"/>
      <c r="AJQ187"/>
      <c r="AJR187"/>
      <c r="AJS187"/>
      <c r="AJT187"/>
      <c r="AJU187"/>
      <c r="AJV187"/>
      <c r="AJW187"/>
      <c r="AJX187"/>
      <c r="AJY187"/>
      <c r="AJZ187"/>
      <c r="AKA187"/>
      <c r="AKB187"/>
      <c r="AKC187"/>
      <c r="AKD187"/>
      <c r="AKE187"/>
      <c r="AKF187"/>
      <c r="AKG187"/>
      <c r="AKH187"/>
      <c r="AKI187"/>
      <c r="AKJ187"/>
      <c r="AKK187"/>
      <c r="AKL187"/>
      <c r="AKM187"/>
      <c r="AKN187"/>
      <c r="AKO187"/>
      <c r="AKP187"/>
      <c r="AKQ187"/>
      <c r="AKR187"/>
      <c r="AKS187"/>
      <c r="AKT187"/>
      <c r="AKU187"/>
      <c r="AKV187"/>
      <c r="AKW187"/>
      <c r="AKX187"/>
      <c r="AKY187"/>
      <c r="AKZ187"/>
      <c r="ALA187"/>
      <c r="ALB187"/>
      <c r="ALC187"/>
      <c r="ALD187"/>
      <c r="ALE187"/>
      <c r="ALF187"/>
      <c r="ALG187"/>
      <c r="ALH187"/>
      <c r="ALI187"/>
      <c r="ALJ187"/>
      <c r="ALK187"/>
      <c r="ALL187"/>
      <c r="ALM187"/>
      <c r="ALN187"/>
      <c r="ALO187"/>
      <c r="ALP187"/>
      <c r="ALQ187"/>
      <c r="ALR187"/>
      <c r="ALS187"/>
      <c r="ALT187"/>
      <c r="ALU187"/>
      <c r="ALV187"/>
      <c r="ALW187"/>
      <c r="ALX187"/>
      <c r="ALY187"/>
      <c r="ALZ187"/>
      <c r="AMA187"/>
      <c r="AMB187"/>
      <c r="AMC187"/>
      <c r="AMD187"/>
      <c r="AME187"/>
      <c r="AMF187"/>
      <c r="AMG187"/>
      <c r="AMH187"/>
      <c r="AMI187"/>
    </row>
    <row r="188" spans="1:1024" s="211" customFormat="1" ht="85.15" customHeight="1" x14ac:dyDescent="0.65">
      <c r="A188" s="561"/>
      <c r="B188" s="554"/>
      <c r="C188" s="555" t="s">
        <v>386</v>
      </c>
      <c r="D188" s="563">
        <f>17000*0.9</f>
        <v>15300</v>
      </c>
      <c r="E188" s="563">
        <f>17000*0.8</f>
        <v>13600</v>
      </c>
      <c r="F188" s="563">
        <f>17000*0.9</f>
        <v>15300</v>
      </c>
      <c r="G188" s="253" t="s">
        <v>559</v>
      </c>
      <c r="H188" s="264">
        <f>17000*0.85</f>
        <v>14450</v>
      </c>
      <c r="ALY188" s="229"/>
      <c r="ALZ188" s="229"/>
      <c r="AMA188" s="229"/>
      <c r="AMB188" s="229"/>
      <c r="AMC188" s="229"/>
      <c r="AMD188" s="229"/>
      <c r="AME188" s="229"/>
      <c r="AMF188" s="213"/>
      <c r="AMG188" s="213"/>
      <c r="AMH188" s="213"/>
      <c r="AMI188" s="213"/>
      <c r="AMJ188"/>
    </row>
    <row r="189" spans="1:1024" s="211" customFormat="1" ht="85.15" customHeight="1" x14ac:dyDescent="0.65">
      <c r="A189" s="561"/>
      <c r="B189" s="554"/>
      <c r="C189" s="555"/>
      <c r="D189" s="563"/>
      <c r="E189" s="563"/>
      <c r="F189" s="563"/>
      <c r="G189" s="253" t="s">
        <v>560</v>
      </c>
      <c r="H189" s="264">
        <f>17000*0.7</f>
        <v>11900</v>
      </c>
      <c r="ALY189" s="229"/>
      <c r="ALZ189" s="229"/>
      <c r="AMA189" s="229"/>
      <c r="AMB189" s="229"/>
      <c r="AMC189" s="229"/>
      <c r="AMD189" s="229"/>
      <c r="AME189" s="229"/>
      <c r="AMF189" s="213"/>
      <c r="AMG189" s="213"/>
      <c r="AMH189" s="213"/>
      <c r="AMI189" s="213"/>
      <c r="AMJ189"/>
    </row>
    <row r="190" spans="1:1024" s="211" customFormat="1" ht="129.4" customHeight="1" x14ac:dyDescent="0.65">
      <c r="A190" s="561"/>
      <c r="B190" s="554"/>
      <c r="C190" s="555"/>
      <c r="D190" s="563"/>
      <c r="E190" s="563"/>
      <c r="F190" s="563"/>
      <c r="G190" s="253" t="s">
        <v>562</v>
      </c>
      <c r="H190" s="264">
        <f>17000*0.01</f>
        <v>170</v>
      </c>
      <c r="ALY190" s="229"/>
      <c r="ALZ190" s="229"/>
      <c r="AMA190" s="229"/>
      <c r="AMB190" s="229"/>
      <c r="AMC190" s="229"/>
      <c r="AMD190" s="229"/>
      <c r="AME190" s="229"/>
      <c r="AMF190" s="213"/>
      <c r="AMG190" s="213"/>
      <c r="AMH190" s="213"/>
      <c r="AMI190" s="213"/>
      <c r="AMJ190"/>
    </row>
    <row r="191" spans="1:1024" s="218" customFormat="1" ht="85.15" customHeight="1" x14ac:dyDescent="0.65">
      <c r="A191" s="561"/>
      <c r="B191" s="554"/>
      <c r="C191" s="230" t="s">
        <v>387</v>
      </c>
      <c r="D191" s="264">
        <f>15000*0.9</f>
        <v>13500</v>
      </c>
      <c r="E191" s="264">
        <f>15000*0.8</f>
        <v>12000</v>
      </c>
      <c r="F191" s="264">
        <f>15000*0.9</f>
        <v>13500</v>
      </c>
      <c r="G191" s="558" t="s">
        <v>385</v>
      </c>
      <c r="H191" s="558"/>
      <c r="ALY191" s="229"/>
      <c r="ALZ191" s="229"/>
      <c r="AMA191" s="229"/>
      <c r="AMB191" s="229"/>
      <c r="AMC191" s="229"/>
      <c r="AMD191" s="229"/>
      <c r="AME191" s="229"/>
      <c r="AMJ191"/>
    </row>
    <row r="192" spans="1:1024" s="213" customFormat="1" ht="85.15" customHeight="1" x14ac:dyDescent="0.65">
      <c r="A192" s="559" t="s">
        <v>397</v>
      </c>
      <c r="B192" s="556" t="s">
        <v>552</v>
      </c>
      <c r="C192" s="555" t="s">
        <v>384</v>
      </c>
      <c r="D192" s="560">
        <f>25000*0.9</f>
        <v>22500</v>
      </c>
      <c r="E192" s="560">
        <f>25000*0.8</f>
        <v>20000</v>
      </c>
      <c r="F192" s="560">
        <f>25000*0.9</f>
        <v>22500</v>
      </c>
      <c r="G192" s="253" t="s">
        <v>559</v>
      </c>
      <c r="H192" s="266">
        <f>25000*0.85</f>
        <v>21250</v>
      </c>
      <c r="ALY192" s="229"/>
      <c r="ALZ192" s="229"/>
      <c r="AMA192" s="229"/>
      <c r="AMB192" s="229"/>
      <c r="AMC192" s="229"/>
      <c r="AMD192" s="229"/>
      <c r="AME192" s="229"/>
      <c r="AMJ192"/>
    </row>
    <row r="193" spans="1:1024" s="213" customFormat="1" ht="85.15" customHeight="1" x14ac:dyDescent="0.65">
      <c r="A193" s="559"/>
      <c r="B193" s="556"/>
      <c r="C193" s="555"/>
      <c r="D193" s="560"/>
      <c r="E193" s="560"/>
      <c r="F193" s="560"/>
      <c r="G193" s="253" t="s">
        <v>560</v>
      </c>
      <c r="H193" s="266">
        <f>25000*0.7</f>
        <v>17500</v>
      </c>
      <c r="ALY193" s="229"/>
      <c r="ALZ193" s="229"/>
      <c r="AMA193" s="229"/>
      <c r="AMB193" s="229"/>
      <c r="AMC193" s="229"/>
      <c r="AMD193" s="229"/>
      <c r="AME193" s="229"/>
      <c r="AMJ193"/>
    </row>
    <row r="194" spans="1:1024" s="213" customFormat="1" ht="124.15" customHeight="1" x14ac:dyDescent="0.65">
      <c r="A194" s="559"/>
      <c r="B194" s="556"/>
      <c r="C194" s="555"/>
      <c r="D194" s="560"/>
      <c r="E194" s="560"/>
      <c r="F194" s="560"/>
      <c r="G194" s="253" t="s">
        <v>562</v>
      </c>
      <c r="H194" s="266">
        <f>25000*0.01</f>
        <v>250</v>
      </c>
      <c r="ALY194" s="229"/>
      <c r="ALZ194" s="229"/>
      <c r="AMA194" s="229"/>
      <c r="AMB194" s="229"/>
      <c r="AMC194" s="229"/>
      <c r="AMD194" s="229"/>
      <c r="AME194" s="229"/>
      <c r="AMJ194"/>
    </row>
    <row r="195" spans="1:1024" ht="85.15" customHeight="1" x14ac:dyDescent="0.65">
      <c r="A195" s="553" t="s">
        <v>584</v>
      </c>
      <c r="B195" s="554" t="s">
        <v>552</v>
      </c>
      <c r="C195" s="555" t="s">
        <v>384</v>
      </c>
      <c r="D195" s="554">
        <f>66667*0.9</f>
        <v>60000.3</v>
      </c>
      <c r="E195" s="554">
        <f>66667*0.8</f>
        <v>53333.600000000006</v>
      </c>
      <c r="F195" s="554">
        <f>66667*0.9</f>
        <v>60000.3</v>
      </c>
      <c r="G195" s="253" t="s">
        <v>559</v>
      </c>
      <c r="H195" s="231">
        <f>66667*0.85</f>
        <v>56666.95</v>
      </c>
      <c r="ALX195" s="218"/>
      <c r="ALY195" s="229"/>
      <c r="ALZ195" s="229"/>
      <c r="AMA195" s="229"/>
      <c r="AMB195" s="229"/>
      <c r="AMC195" s="229"/>
      <c r="AMD195" s="229"/>
      <c r="AME195" s="229"/>
    </row>
    <row r="196" spans="1:1024" ht="85.15" customHeight="1" x14ac:dyDescent="0.65">
      <c r="A196" s="553"/>
      <c r="B196" s="554"/>
      <c r="C196" s="555"/>
      <c r="D196" s="554"/>
      <c r="E196" s="554"/>
      <c r="F196" s="554"/>
      <c r="G196" s="253" t="s">
        <v>560</v>
      </c>
      <c r="H196" s="231">
        <f>66667*0.7</f>
        <v>46666.899999999994</v>
      </c>
      <c r="ALX196" s="218"/>
      <c r="ALY196" s="229"/>
      <c r="ALZ196" s="229"/>
      <c r="AMA196" s="229"/>
      <c r="AMB196" s="229"/>
      <c r="AMC196" s="229"/>
      <c r="AMD196" s="229"/>
      <c r="AME196" s="229"/>
    </row>
    <row r="197" spans="1:1024" ht="118.9" customHeight="1" x14ac:dyDescent="0.65">
      <c r="A197" s="553"/>
      <c r="B197" s="554"/>
      <c r="C197" s="555"/>
      <c r="D197" s="554"/>
      <c r="E197" s="554"/>
      <c r="F197" s="554"/>
      <c r="G197" s="253" t="s">
        <v>562</v>
      </c>
      <c r="H197" s="231">
        <f>66667*0.01</f>
        <v>666.67</v>
      </c>
      <c r="ALX197" s="218"/>
      <c r="ALY197" s="229"/>
      <c r="ALZ197" s="229"/>
      <c r="AMA197" s="229"/>
      <c r="AMB197" s="229"/>
      <c r="AMC197" s="229"/>
      <c r="AMD197" s="229"/>
      <c r="AME197" s="229"/>
    </row>
    <row r="198" spans="1:1024" ht="85.15" customHeight="1" x14ac:dyDescent="0.65">
      <c r="A198" s="553" t="s">
        <v>585</v>
      </c>
      <c r="B198" s="554" t="s">
        <v>542</v>
      </c>
      <c r="C198" s="555" t="s">
        <v>384</v>
      </c>
      <c r="D198" s="556">
        <f>74075*0.9</f>
        <v>66667.5</v>
      </c>
      <c r="E198" s="556">
        <f>74075*0.8</f>
        <v>59260</v>
      </c>
      <c r="F198" s="556">
        <f>74075*0.9</f>
        <v>66667.5</v>
      </c>
      <c r="G198" s="253" t="s">
        <v>559</v>
      </c>
      <c r="H198" s="265">
        <f>74075*0.85</f>
        <v>62963.75</v>
      </c>
      <c r="ALX198" s="212"/>
    </row>
    <row r="199" spans="1:1024" ht="85.15" customHeight="1" x14ac:dyDescent="0.65">
      <c r="A199" s="553"/>
      <c r="B199" s="554"/>
      <c r="C199" s="555"/>
      <c r="D199" s="556"/>
      <c r="E199" s="556"/>
      <c r="F199" s="556"/>
      <c r="G199" s="253" t="s">
        <v>560</v>
      </c>
      <c r="H199" s="265">
        <f>74075*0.7</f>
        <v>51852.5</v>
      </c>
      <c r="ALX199" s="212"/>
    </row>
    <row r="200" spans="1:1024" ht="121.5" customHeight="1" x14ac:dyDescent="0.65">
      <c r="A200" s="553"/>
      <c r="B200" s="554"/>
      <c r="C200" s="555"/>
      <c r="D200" s="556"/>
      <c r="E200" s="556"/>
      <c r="F200" s="556"/>
      <c r="G200" s="253" t="s">
        <v>562</v>
      </c>
      <c r="H200" s="265">
        <f>74075*0.01</f>
        <v>740.75</v>
      </c>
      <c r="ALX200" s="212"/>
    </row>
    <row r="201" spans="1:1024" ht="85.15" customHeight="1" x14ac:dyDescent="0.65">
      <c r="A201" s="557"/>
      <c r="B201" s="557"/>
      <c r="C201" s="557"/>
      <c r="D201" s="557"/>
    </row>
    <row r="202" spans="1:1024" ht="85.15" customHeight="1" x14ac:dyDescent="0.65">
      <c r="A202" s="267" t="s">
        <v>586</v>
      </c>
      <c r="C202" s="267" t="s">
        <v>398</v>
      </c>
    </row>
    <row r="203" spans="1:1024" ht="85.15" customHeight="1" x14ac:dyDescent="0.65">
      <c r="A203" s="267" t="s">
        <v>587</v>
      </c>
      <c r="C203" s="267" t="s">
        <v>369</v>
      </c>
    </row>
    <row r="204" spans="1:1024" ht="85.15" customHeight="1" x14ac:dyDescent="0.65">
      <c r="A204" s="267" t="s">
        <v>588</v>
      </c>
      <c r="C204" s="267" t="s">
        <v>371</v>
      </c>
    </row>
    <row r="205" spans="1:1024" ht="85.15" customHeight="1" x14ac:dyDescent="0.65">
      <c r="A205" s="267" t="s">
        <v>589</v>
      </c>
      <c r="C205" s="267" t="s">
        <v>399</v>
      </c>
    </row>
    <row r="206" spans="1:1024" ht="85.15" customHeight="1" x14ac:dyDescent="0.65">
      <c r="A206" s="267" t="s">
        <v>590</v>
      </c>
      <c r="C206" s="267" t="s">
        <v>400</v>
      </c>
    </row>
    <row r="207" spans="1:1024" ht="85.15" customHeight="1" x14ac:dyDescent="0.65">
      <c r="A207" s="267" t="s">
        <v>591</v>
      </c>
      <c r="C207" s="267" t="s">
        <v>367</v>
      </c>
    </row>
    <row r="208" spans="1:1024" ht="85.15" customHeight="1" x14ac:dyDescent="0.65">
      <c r="A208" s="267" t="s">
        <v>592</v>
      </c>
      <c r="C208" s="267" t="s">
        <v>401</v>
      </c>
    </row>
  </sheetData>
  <mergeCells count="310">
    <mergeCell ref="D1:H3"/>
    <mergeCell ref="A5:H5"/>
    <mergeCell ref="A6:H6"/>
    <mergeCell ref="A8:A9"/>
    <mergeCell ref="B8:H8"/>
    <mergeCell ref="B9:H9"/>
    <mergeCell ref="A11:H11"/>
    <mergeCell ref="A12:A13"/>
    <mergeCell ref="B12:B13"/>
    <mergeCell ref="C12:C13"/>
    <mergeCell ref="D12:H12"/>
    <mergeCell ref="G13:H13"/>
    <mergeCell ref="G14:H14"/>
    <mergeCell ref="A15:A19"/>
    <mergeCell ref="G15:H15"/>
    <mergeCell ref="B16:B19"/>
    <mergeCell ref="G16:H16"/>
    <mergeCell ref="G17:H17"/>
    <mergeCell ref="G18:H18"/>
    <mergeCell ref="G19:H19"/>
    <mergeCell ref="A20:A21"/>
    <mergeCell ref="G20:H20"/>
    <mergeCell ref="G21:H21"/>
    <mergeCell ref="G22:H22"/>
    <mergeCell ref="G23:H23"/>
    <mergeCell ref="A24:A27"/>
    <mergeCell ref="B24:B27"/>
    <mergeCell ref="G24:H24"/>
    <mergeCell ref="G25:H25"/>
    <mergeCell ref="G26:H26"/>
    <mergeCell ref="G27:H27"/>
    <mergeCell ref="A28:A29"/>
    <mergeCell ref="B28:B29"/>
    <mergeCell ref="G28:H28"/>
    <mergeCell ref="G29:H29"/>
    <mergeCell ref="G30:H30"/>
    <mergeCell ref="A31:A35"/>
    <mergeCell ref="B31:B35"/>
    <mergeCell ref="G31:H31"/>
    <mergeCell ref="G32:H32"/>
    <mergeCell ref="G33:H33"/>
    <mergeCell ref="G34:H34"/>
    <mergeCell ref="G35:H35"/>
    <mergeCell ref="A36:A40"/>
    <mergeCell ref="B36:B40"/>
    <mergeCell ref="G36:H36"/>
    <mergeCell ref="G37:H37"/>
    <mergeCell ref="G38:H38"/>
    <mergeCell ref="G39:H39"/>
    <mergeCell ref="G40:H40"/>
    <mergeCell ref="A41:A42"/>
    <mergeCell ref="B41:B42"/>
    <mergeCell ref="G41:H41"/>
    <mergeCell ref="G42:H42"/>
    <mergeCell ref="A43:A47"/>
    <mergeCell ref="B43:B47"/>
    <mergeCell ref="G43:H43"/>
    <mergeCell ref="G44:H44"/>
    <mergeCell ref="G45:H45"/>
    <mergeCell ref="G46:H46"/>
    <mergeCell ref="G47:H47"/>
    <mergeCell ref="A48:A49"/>
    <mergeCell ref="B48:B49"/>
    <mergeCell ref="G48:H48"/>
    <mergeCell ref="G49:H49"/>
    <mergeCell ref="A50:A54"/>
    <mergeCell ref="B50:B54"/>
    <mergeCell ref="G50:H50"/>
    <mergeCell ref="G51:H51"/>
    <mergeCell ref="G52:H52"/>
    <mergeCell ref="G53:H53"/>
    <mergeCell ref="G54:H54"/>
    <mergeCell ref="A55:A56"/>
    <mergeCell ref="B55:B56"/>
    <mergeCell ref="G55:H55"/>
    <mergeCell ref="G56:H56"/>
    <mergeCell ref="A57:A61"/>
    <mergeCell ref="B57:B61"/>
    <mergeCell ref="G57:H57"/>
    <mergeCell ref="G58:H58"/>
    <mergeCell ref="G59:H59"/>
    <mergeCell ref="G60:H60"/>
    <mergeCell ref="G61:H61"/>
    <mergeCell ref="A62:A66"/>
    <mergeCell ref="B62:B66"/>
    <mergeCell ref="G62:H62"/>
    <mergeCell ref="G63:H63"/>
    <mergeCell ref="G64:H64"/>
    <mergeCell ref="G65:H65"/>
    <mergeCell ref="G66:H66"/>
    <mergeCell ref="A67:A71"/>
    <mergeCell ref="B67:B71"/>
    <mergeCell ref="G67:H67"/>
    <mergeCell ref="G68:H68"/>
    <mergeCell ref="G69:H69"/>
    <mergeCell ref="G70:H70"/>
    <mergeCell ref="G71:H71"/>
    <mergeCell ref="A72:A76"/>
    <mergeCell ref="B72:B76"/>
    <mergeCell ref="G72:H72"/>
    <mergeCell ref="G73:H73"/>
    <mergeCell ref="G74:H74"/>
    <mergeCell ref="G75:H75"/>
    <mergeCell ref="G76:H76"/>
    <mergeCell ref="A77:A78"/>
    <mergeCell ref="B77:B78"/>
    <mergeCell ref="G77:H77"/>
    <mergeCell ref="G78:H78"/>
    <mergeCell ref="G79:H79"/>
    <mergeCell ref="A80:A81"/>
    <mergeCell ref="B80:B81"/>
    <mergeCell ref="G80:H80"/>
    <mergeCell ref="G81:H81"/>
    <mergeCell ref="G82:H82"/>
    <mergeCell ref="A83:A84"/>
    <mergeCell ref="B83:B84"/>
    <mergeCell ref="G83:H83"/>
    <mergeCell ref="G84:H84"/>
    <mergeCell ref="G85:H85"/>
    <mergeCell ref="A86:A89"/>
    <mergeCell ref="B86:B89"/>
    <mergeCell ref="G86:H86"/>
    <mergeCell ref="G87:H87"/>
    <mergeCell ref="G88:H88"/>
    <mergeCell ref="G89:H89"/>
    <mergeCell ref="A90:A91"/>
    <mergeCell ref="B90:B91"/>
    <mergeCell ref="G90:H90"/>
    <mergeCell ref="G91:H91"/>
    <mergeCell ref="A94:H94"/>
    <mergeCell ref="A95:A96"/>
    <mergeCell ref="B95:B96"/>
    <mergeCell ref="C95:C96"/>
    <mergeCell ref="D95:H95"/>
    <mergeCell ref="G96:H96"/>
    <mergeCell ref="G97:H97"/>
    <mergeCell ref="A98:A99"/>
    <mergeCell ref="B98:B99"/>
    <mergeCell ref="G98:H98"/>
    <mergeCell ref="G99:H99"/>
    <mergeCell ref="G100:H100"/>
    <mergeCell ref="A101:H101"/>
    <mergeCell ref="A102:A103"/>
    <mergeCell ref="B102:B103"/>
    <mergeCell ref="C102:C103"/>
    <mergeCell ref="D102:H102"/>
    <mergeCell ref="G103:H103"/>
    <mergeCell ref="G104:H104"/>
    <mergeCell ref="A105:A107"/>
    <mergeCell ref="G105:H105"/>
    <mergeCell ref="G106:H106"/>
    <mergeCell ref="G107:H107"/>
    <mergeCell ref="G108:H108"/>
    <mergeCell ref="G109:H109"/>
    <mergeCell ref="G110:H110"/>
    <mergeCell ref="A111:A112"/>
    <mergeCell ref="G111:H111"/>
    <mergeCell ref="G112:H112"/>
    <mergeCell ref="A113:A114"/>
    <mergeCell ref="G113:H113"/>
    <mergeCell ref="G114:H114"/>
    <mergeCell ref="G115:H115"/>
    <mergeCell ref="A116:A118"/>
    <mergeCell ref="G116:H116"/>
    <mergeCell ref="B117:B118"/>
    <mergeCell ref="G117:H117"/>
    <mergeCell ref="G118:H118"/>
    <mergeCell ref="A119:A121"/>
    <mergeCell ref="G119:H119"/>
    <mergeCell ref="B120:B121"/>
    <mergeCell ref="G120:H120"/>
    <mergeCell ref="G121:H121"/>
    <mergeCell ref="A122:A123"/>
    <mergeCell ref="G122:H122"/>
    <mergeCell ref="G123:H123"/>
    <mergeCell ref="A124:A125"/>
    <mergeCell ref="G124:H124"/>
    <mergeCell ref="G125:H125"/>
    <mergeCell ref="A126:A127"/>
    <mergeCell ref="G126:H126"/>
    <mergeCell ref="G127:H127"/>
    <mergeCell ref="A128:A129"/>
    <mergeCell ref="B128:B129"/>
    <mergeCell ref="G128:H128"/>
    <mergeCell ref="G129:H129"/>
    <mergeCell ref="A130:A132"/>
    <mergeCell ref="B130:B132"/>
    <mergeCell ref="C130:C132"/>
    <mergeCell ref="D130:D132"/>
    <mergeCell ref="E130:E132"/>
    <mergeCell ref="F130:F132"/>
    <mergeCell ref="A133:A135"/>
    <mergeCell ref="B133:B135"/>
    <mergeCell ref="C133:C135"/>
    <mergeCell ref="D133:D135"/>
    <mergeCell ref="E133:E135"/>
    <mergeCell ref="F133:F135"/>
    <mergeCell ref="A136:A138"/>
    <mergeCell ref="B136:B138"/>
    <mergeCell ref="G136:H136"/>
    <mergeCell ref="G137:H137"/>
    <mergeCell ref="G138:H138"/>
    <mergeCell ref="A139:A141"/>
    <mergeCell ref="B139:B141"/>
    <mergeCell ref="G139:H139"/>
    <mergeCell ref="G140:H140"/>
    <mergeCell ref="G141:H141"/>
    <mergeCell ref="A142:A144"/>
    <mergeCell ref="B142:B144"/>
    <mergeCell ref="G142:H142"/>
    <mergeCell ref="G143:H143"/>
    <mergeCell ref="G144:H144"/>
    <mergeCell ref="A145:A147"/>
    <mergeCell ref="B145:B147"/>
    <mergeCell ref="G145:H145"/>
    <mergeCell ref="G146:H146"/>
    <mergeCell ref="G147:H147"/>
    <mergeCell ref="A148:A149"/>
    <mergeCell ref="B148:B149"/>
    <mergeCell ref="G148:H148"/>
    <mergeCell ref="G149:H149"/>
    <mergeCell ref="A150:A151"/>
    <mergeCell ref="B150:B151"/>
    <mergeCell ref="G150:H150"/>
    <mergeCell ref="G151:H151"/>
    <mergeCell ref="A152:A153"/>
    <mergeCell ref="B152:B153"/>
    <mergeCell ref="G152:H152"/>
    <mergeCell ref="G153:H153"/>
    <mergeCell ref="A154:A155"/>
    <mergeCell ref="B154:B155"/>
    <mergeCell ref="G154:H154"/>
    <mergeCell ref="G155:H155"/>
    <mergeCell ref="G156:H156"/>
    <mergeCell ref="G157:H157"/>
    <mergeCell ref="G158:H158"/>
    <mergeCell ref="G159:H159"/>
    <mergeCell ref="A160:H160"/>
    <mergeCell ref="A161:A162"/>
    <mergeCell ref="B161:B162"/>
    <mergeCell ref="C161:C162"/>
    <mergeCell ref="D161:H161"/>
    <mergeCell ref="G162:H162"/>
    <mergeCell ref="G163:H163"/>
    <mergeCell ref="A164:A169"/>
    <mergeCell ref="B164:B169"/>
    <mergeCell ref="C164:C166"/>
    <mergeCell ref="D164:D166"/>
    <mergeCell ref="E164:E166"/>
    <mergeCell ref="F164:F166"/>
    <mergeCell ref="C167:C169"/>
    <mergeCell ref="D167:D169"/>
    <mergeCell ref="E167:E169"/>
    <mergeCell ref="F167:F169"/>
    <mergeCell ref="A170:A173"/>
    <mergeCell ref="B170:B173"/>
    <mergeCell ref="G170:H170"/>
    <mergeCell ref="G171:H171"/>
    <mergeCell ref="G172:H172"/>
    <mergeCell ref="G173:H173"/>
    <mergeCell ref="A174:A177"/>
    <mergeCell ref="B174:B177"/>
    <mergeCell ref="G174:H174"/>
    <mergeCell ref="G175:H175"/>
    <mergeCell ref="G176:H176"/>
    <mergeCell ref="G177:H177"/>
    <mergeCell ref="E185:E187"/>
    <mergeCell ref="F185:F187"/>
    <mergeCell ref="C188:C190"/>
    <mergeCell ref="D188:D190"/>
    <mergeCell ref="E188:E190"/>
    <mergeCell ref="F188:F190"/>
    <mergeCell ref="A178:H178"/>
    <mergeCell ref="A179:A180"/>
    <mergeCell ref="B179:B180"/>
    <mergeCell ref="C179:C180"/>
    <mergeCell ref="D179:F179"/>
    <mergeCell ref="G179:H179"/>
    <mergeCell ref="G180:H180"/>
    <mergeCell ref="A181:A184"/>
    <mergeCell ref="B181:B184"/>
    <mergeCell ref="C181:C183"/>
    <mergeCell ref="D181:D183"/>
    <mergeCell ref="E181:E183"/>
    <mergeCell ref="F181:F183"/>
    <mergeCell ref="G184:H184"/>
    <mergeCell ref="A198:A200"/>
    <mergeCell ref="B198:B200"/>
    <mergeCell ref="C198:C200"/>
    <mergeCell ref="D198:D200"/>
    <mergeCell ref="E198:E200"/>
    <mergeCell ref="F198:F200"/>
    <mergeCell ref="A201:D201"/>
    <mergeCell ref="G191:H191"/>
    <mergeCell ref="A192:A194"/>
    <mergeCell ref="B192:B194"/>
    <mergeCell ref="C192:C194"/>
    <mergeCell ref="D192:D194"/>
    <mergeCell ref="E192:E194"/>
    <mergeCell ref="F192:F194"/>
    <mergeCell ref="A195:A197"/>
    <mergeCell ref="B195:B197"/>
    <mergeCell ref="C195:C197"/>
    <mergeCell ref="D195:D197"/>
    <mergeCell ref="E195:E197"/>
    <mergeCell ref="F195:F197"/>
    <mergeCell ref="A185:A191"/>
    <mergeCell ref="B185:B191"/>
    <mergeCell ref="C185:C187"/>
    <mergeCell ref="D185:D187"/>
  </mergeCells>
  <pageMargins left="0.98402777777777795" right="0.39374999999999999" top="0.62916666666666698" bottom="0.62916666666666698" header="0.31527777777777799" footer="0.31527777777777799"/>
  <pageSetup paperSize="0" scale="0" orientation="portrait" usePrinterDefaults="0" useFirstPageNumber="1" horizontalDpi="0" verticalDpi="0" copies="0"/>
  <headerFooter>
    <oddHeader>&amp;L&amp;"Times New Roman,Обычный"&amp;10РЕЕСТР ИНДИВИДУАЛЬНОЙ СТОИМОСТИ УСЛУГ &amp;C&amp;"Calibri1,Обычный"   &amp;R&amp;"Times New Roman,Обычный"&amp;10НА 2020-2021 УЧЕБНЫЙ ГОД</oddHeader>
    <oddFooter>&amp;C&amp;"Calibri1,Обычный"Страница  &amp;P из &amp;N</oddFooter>
  </headerFooter>
  <rowBreaks count="4" manualBreakCount="4">
    <brk id="54" max="16383" man="1"/>
    <brk id="108" max="16383" man="1"/>
    <brk id="159" max="16383" man="1"/>
    <brk id="208" max="16383" man="1"/>
  </rowBreaks>
  <colBreaks count="1" manualBreakCount="1">
    <brk max="1048575" man="1"/>
  </col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MK132"/>
  <sheetViews>
    <sheetView zoomScaleNormal="100" zoomScalePageLayoutView="60" workbookViewId="0"/>
  </sheetViews>
  <sheetFormatPr defaultRowHeight="18.75" outlineLevelRow="1" x14ac:dyDescent="0.3"/>
  <cols>
    <col min="1" max="1" width="3.140625" style="268"/>
    <col min="2" max="2" width="41.5703125" style="269"/>
    <col min="3" max="3" width="14" style="269"/>
    <col min="4" max="4" width="19.42578125" style="269"/>
    <col min="5" max="5" width="17.42578125" style="269"/>
    <col min="6" max="6" width="0" style="270" hidden="1"/>
    <col min="7" max="7" width="54.140625" style="271"/>
    <col min="8" max="8" width="35.5703125" style="271"/>
    <col min="9" max="9" width="38" style="271"/>
    <col min="10" max="10" width="25.5703125" style="269"/>
    <col min="11" max="11" width="18.42578125" style="269"/>
    <col min="12" max="1015" width="10.42578125" style="269"/>
    <col min="1016" max="1025" width="10.42578125" style="272"/>
  </cols>
  <sheetData>
    <row r="1" spans="1:1024" ht="36" customHeight="1" x14ac:dyDescent="0.3">
      <c r="A1" s="273"/>
      <c r="B1" s="640" t="s">
        <v>0</v>
      </c>
      <c r="C1" s="640"/>
      <c r="D1" s="640"/>
      <c r="E1" s="640"/>
      <c r="F1" s="640"/>
      <c r="G1" s="640"/>
      <c r="H1" s="640"/>
      <c r="I1" s="640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x14ac:dyDescent="0.3">
      <c r="A2" s="273"/>
      <c r="B2" s="274"/>
      <c r="C2" s="274"/>
      <c r="D2" s="274"/>
      <c r="E2" s="274"/>
      <c r="F2" s="274"/>
      <c r="G2" s="274"/>
      <c r="H2" s="274"/>
      <c r="I2" s="274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66.75" customHeight="1" x14ac:dyDescent="0.3">
      <c r="A3"/>
      <c r="B3" s="641" t="s">
        <v>1</v>
      </c>
      <c r="C3" s="641"/>
      <c r="D3" s="641"/>
      <c r="E3" s="641"/>
      <c r="F3" s="641"/>
      <c r="G3" s="641"/>
      <c r="H3" s="641"/>
      <c r="I3" s="641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35.25" customHeight="1" x14ac:dyDescent="0.3">
      <c r="A4"/>
      <c r="B4" s="641" t="s">
        <v>2</v>
      </c>
      <c r="C4" s="641"/>
      <c r="D4" s="641"/>
      <c r="E4" s="641"/>
      <c r="F4" s="641"/>
      <c r="G4" s="641"/>
      <c r="H4" s="641"/>
      <c r="I4" s="641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3">
      <c r="A5"/>
      <c r="B5" s="275"/>
      <c r="C5" s="275"/>
      <c r="D5" s="275"/>
      <c r="E5" s="275"/>
      <c r="F5" s="276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37.5" customHeight="1" x14ac:dyDescent="0.3">
      <c r="A6" s="461"/>
      <c r="B6" s="642" t="s">
        <v>3</v>
      </c>
      <c r="C6" s="642"/>
      <c r="D6" s="642"/>
      <c r="E6" s="642"/>
      <c r="F6" s="277"/>
      <c r="G6" s="642" t="s">
        <v>4</v>
      </c>
      <c r="H6" s="642"/>
      <c r="I6" s="642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33.75" customHeight="1" x14ac:dyDescent="0.3">
      <c r="A7" s="461"/>
      <c r="B7" s="642"/>
      <c r="C7" s="642"/>
      <c r="D7" s="642"/>
      <c r="E7" s="642"/>
      <c r="F7" s="277"/>
      <c r="G7" s="642" t="s">
        <v>5</v>
      </c>
      <c r="H7" s="642"/>
      <c r="I7" s="642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20.25" x14ac:dyDescent="0.3">
      <c r="A8" s="278"/>
      <c r="B8" s="279"/>
      <c r="C8" s="279"/>
      <c r="D8" s="279"/>
      <c r="E8" s="279"/>
      <c r="F8" s="279"/>
      <c r="G8" s="280"/>
      <c r="H8" s="280"/>
      <c r="I8" s="280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0.75" customHeight="1" x14ac:dyDescent="0.3">
      <c r="A9"/>
      <c r="B9" s="623" t="s">
        <v>6</v>
      </c>
      <c r="C9" s="623"/>
      <c r="D9" s="623"/>
      <c r="E9" s="623"/>
      <c r="F9" s="623"/>
      <c r="G9" s="623"/>
      <c r="H9" s="623"/>
      <c r="I9" s="623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s="285" customFormat="1" ht="34.5" customHeight="1" x14ac:dyDescent="0.3">
      <c r="A10" s="281"/>
      <c r="B10" s="630" t="s">
        <v>7</v>
      </c>
      <c r="C10" s="630"/>
      <c r="D10" s="630"/>
      <c r="E10" s="630"/>
      <c r="F10" s="283"/>
      <c r="G10" s="284" t="s">
        <v>8</v>
      </c>
      <c r="H10" s="284" t="s">
        <v>9</v>
      </c>
      <c r="I10" s="282" t="s">
        <v>10</v>
      </c>
    </row>
    <row r="11" spans="1:1024" s="290" customFormat="1" ht="35.25" customHeight="1" x14ac:dyDescent="0.25">
      <c r="A11" s="286"/>
      <c r="B11" s="639" t="s">
        <v>11</v>
      </c>
      <c r="C11" s="639"/>
      <c r="D11" s="639"/>
      <c r="E11" s="639"/>
      <c r="F11" s="287" t="e">
        <f>#VALUE!</f>
        <v>#VALUE!</v>
      </c>
      <c r="G11" s="288" t="s">
        <v>12</v>
      </c>
      <c r="H11" s="289" t="s">
        <v>13</v>
      </c>
      <c r="I11" s="636">
        <v>22000</v>
      </c>
      <c r="AMB11" s="91"/>
      <c r="AMC11" s="91"/>
      <c r="AMD11" s="91"/>
      <c r="AME11" s="91"/>
      <c r="AMF11" s="91"/>
      <c r="AMG11" s="91"/>
      <c r="AMH11" s="91"/>
      <c r="AMI11" s="91"/>
      <c r="AMJ11" s="91"/>
    </row>
    <row r="12" spans="1:1024" ht="35.25" customHeight="1" x14ac:dyDescent="0.3">
      <c r="A12" s="286"/>
      <c r="B12" s="633" t="s">
        <v>14</v>
      </c>
      <c r="C12" s="633"/>
      <c r="D12" s="633"/>
      <c r="E12" s="633"/>
      <c r="F12" s="291" t="e">
        <f>#VALUE!</f>
        <v>#VALUE!</v>
      </c>
      <c r="G12" s="288" t="s">
        <v>15</v>
      </c>
      <c r="H12" s="292">
        <v>138</v>
      </c>
      <c r="I12" s="636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 s="91"/>
      <c r="AMC12" s="91"/>
      <c r="AMD12" s="91"/>
      <c r="AME12" s="91"/>
      <c r="AMF12" s="91"/>
      <c r="AMG12" s="91"/>
      <c r="AMH12" s="91"/>
      <c r="AMI12" s="91"/>
      <c r="AMJ12" s="91"/>
    </row>
    <row r="13" spans="1:1024" ht="35.25" customHeight="1" x14ac:dyDescent="0.3">
      <c r="A13" s="286"/>
      <c r="B13" s="633" t="s">
        <v>16</v>
      </c>
      <c r="C13" s="633"/>
      <c r="D13" s="633"/>
      <c r="E13" s="633"/>
      <c r="F13" s="291" t="e">
        <f>#VALUE!</f>
        <v>#VALUE!</v>
      </c>
      <c r="G13" s="288" t="s">
        <v>15</v>
      </c>
      <c r="H13" s="292">
        <v>138</v>
      </c>
      <c r="I13" s="288">
        <v>18000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 s="91"/>
      <c r="AMC13" s="91"/>
      <c r="AMD13" s="91"/>
      <c r="AME13" s="91"/>
      <c r="AMF13" s="91"/>
      <c r="AMG13" s="91"/>
      <c r="AMH13" s="91"/>
      <c r="AMI13" s="91"/>
      <c r="AMJ13" s="91"/>
    </row>
    <row r="14" spans="1:1024" ht="35.25" customHeight="1" x14ac:dyDescent="0.3">
      <c r="A14" s="286"/>
      <c r="B14" s="628" t="s">
        <v>17</v>
      </c>
      <c r="C14" s="628"/>
      <c r="D14" s="628"/>
      <c r="E14" s="628"/>
      <c r="F14" s="291" t="e">
        <f>#VALUE!</f>
        <v>#VALUE!</v>
      </c>
      <c r="G14" s="636" t="s">
        <v>15</v>
      </c>
      <c r="H14" s="637">
        <v>138</v>
      </c>
      <c r="I14" s="636">
        <v>27000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 s="91"/>
      <c r="AMC14" s="91"/>
      <c r="AMD14" s="91"/>
      <c r="AME14" s="91"/>
      <c r="AMF14" s="91"/>
      <c r="AMG14" s="91"/>
      <c r="AMH14" s="91"/>
      <c r="AMI14" s="91"/>
      <c r="AMJ14" s="91"/>
    </row>
    <row r="15" spans="1:1024" ht="35.25" customHeight="1" x14ac:dyDescent="0.3">
      <c r="A15" s="286"/>
      <c r="B15" s="628" t="s">
        <v>18</v>
      </c>
      <c r="C15" s="628"/>
      <c r="D15" s="628"/>
      <c r="E15" s="628"/>
      <c r="F15" s="291"/>
      <c r="G15" s="636"/>
      <c r="H15" s="637"/>
      <c r="I15" s="636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 s="91"/>
      <c r="AMC15" s="91"/>
      <c r="AMD15" s="91"/>
      <c r="AME15" s="91"/>
      <c r="AMF15" s="91"/>
      <c r="AMG15" s="91"/>
      <c r="AMH15" s="91"/>
      <c r="AMI15" s="91"/>
      <c r="AMJ15" s="91"/>
    </row>
    <row r="16" spans="1:1024" ht="35.25" customHeight="1" x14ac:dyDescent="0.3">
      <c r="A16" s="286"/>
      <c r="B16" s="628" t="s">
        <v>19</v>
      </c>
      <c r="C16" s="628"/>
      <c r="D16" s="628"/>
      <c r="E16" s="628"/>
      <c r="F16" s="291"/>
      <c r="G16" s="288" t="s">
        <v>15</v>
      </c>
      <c r="H16" s="292">
        <v>138</v>
      </c>
      <c r="I16" s="288">
        <v>25000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 s="91"/>
      <c r="AMC16" s="91"/>
      <c r="AMD16" s="91"/>
      <c r="AME16" s="91"/>
      <c r="AMF16" s="91"/>
      <c r="AMG16" s="91"/>
      <c r="AMH16" s="91"/>
      <c r="AMI16" s="91"/>
      <c r="AMJ16" s="91"/>
    </row>
    <row r="17" spans="1:1024" ht="35.25" customHeight="1" x14ac:dyDescent="0.3">
      <c r="A17" s="286"/>
      <c r="B17" s="628" t="s">
        <v>20</v>
      </c>
      <c r="C17" s="628"/>
      <c r="D17" s="628"/>
      <c r="E17" s="628"/>
      <c r="F17" s="291">
        <v>852000</v>
      </c>
      <c r="G17" s="288" t="s">
        <v>15</v>
      </c>
      <c r="H17" s="292">
        <v>138</v>
      </c>
      <c r="I17" s="288">
        <v>24000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 s="91"/>
      <c r="AMC17" s="91"/>
      <c r="AMD17" s="91"/>
      <c r="AME17" s="91"/>
      <c r="AMF17" s="91"/>
      <c r="AMG17" s="91"/>
      <c r="AMH17" s="91"/>
      <c r="AMI17" s="91"/>
      <c r="AMJ17" s="91"/>
    </row>
    <row r="18" spans="1:1024" ht="35.25" customHeight="1" x14ac:dyDescent="0.3">
      <c r="A18" s="286"/>
      <c r="B18" s="628" t="s">
        <v>21</v>
      </c>
      <c r="C18" s="628"/>
      <c r="D18" s="628"/>
      <c r="E18" s="628"/>
      <c r="F18" s="291"/>
      <c r="G18" s="636" t="s">
        <v>15</v>
      </c>
      <c r="H18" s="637">
        <v>138</v>
      </c>
      <c r="I18" s="636">
        <v>21000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 s="91"/>
      <c r="AMC18" s="91"/>
      <c r="AMD18" s="91"/>
      <c r="AME18" s="91"/>
      <c r="AMF18" s="91"/>
      <c r="AMG18" s="91"/>
      <c r="AMH18" s="91"/>
      <c r="AMI18" s="91"/>
      <c r="AMJ18" s="91"/>
    </row>
    <row r="19" spans="1:1024" ht="35.25" customHeight="1" x14ac:dyDescent="0.3">
      <c r="A19" s="286"/>
      <c r="B19" s="628" t="s">
        <v>22</v>
      </c>
      <c r="C19" s="628"/>
      <c r="D19" s="628"/>
      <c r="E19" s="628"/>
      <c r="F19" s="291">
        <v>0</v>
      </c>
      <c r="G19" s="636"/>
      <c r="H19" s="637"/>
      <c r="I19" s="636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 s="91"/>
      <c r="AMC19" s="91"/>
      <c r="AMD19" s="91"/>
      <c r="AME19" s="91"/>
      <c r="AMF19" s="91"/>
      <c r="AMG19" s="91"/>
      <c r="AMH19" s="91"/>
      <c r="AMI19" s="91"/>
      <c r="AMJ19" s="91"/>
    </row>
    <row r="20" spans="1:1024" ht="35.25" customHeight="1" x14ac:dyDescent="0.3">
      <c r="A20" s="286"/>
      <c r="B20" s="628" t="s">
        <v>23</v>
      </c>
      <c r="C20" s="628"/>
      <c r="D20" s="628"/>
      <c r="E20" s="628"/>
      <c r="F20" s="291"/>
      <c r="G20" s="288" t="s">
        <v>15</v>
      </c>
      <c r="H20" s="292">
        <v>138</v>
      </c>
      <c r="I20" s="288">
        <v>18000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 s="91"/>
      <c r="AMC20" s="91"/>
      <c r="AMD20" s="91"/>
      <c r="AME20" s="91"/>
      <c r="AMF20" s="91"/>
      <c r="AMG20" s="91"/>
      <c r="AMH20" s="91"/>
      <c r="AMI20" s="91"/>
      <c r="AMJ20" s="91"/>
    </row>
    <row r="21" spans="1:1024" ht="35.25" customHeight="1" x14ac:dyDescent="0.3">
      <c r="A21" s="286"/>
      <c r="B21" s="638" t="s">
        <v>402</v>
      </c>
      <c r="C21" s="638"/>
      <c r="D21" s="638"/>
      <c r="E21" s="638"/>
      <c r="F21" s="293"/>
      <c r="G21" s="288" t="s">
        <v>15</v>
      </c>
      <c r="H21" s="292">
        <v>138</v>
      </c>
      <c r="I21" s="288">
        <v>18000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 s="91"/>
      <c r="AMC21" s="91"/>
      <c r="AMD21" s="91"/>
      <c r="AME21" s="91"/>
      <c r="AMF21" s="91"/>
      <c r="AMG21" s="91"/>
      <c r="AMH21" s="91"/>
      <c r="AMI21" s="91"/>
      <c r="AMJ21" s="91"/>
    </row>
    <row r="22" spans="1:1024" ht="35.25" customHeight="1" x14ac:dyDescent="0.3">
      <c r="A22" s="286"/>
      <c r="B22" s="631" t="s">
        <v>24</v>
      </c>
      <c r="C22" s="631"/>
      <c r="D22" s="631"/>
      <c r="E22" s="631"/>
      <c r="F22" s="291"/>
      <c r="G22" s="288" t="s">
        <v>25</v>
      </c>
      <c r="H22" s="292">
        <v>8</v>
      </c>
      <c r="I22" s="288">
        <v>10000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 s="91"/>
      <c r="AMC22" s="91"/>
      <c r="AMD22" s="91"/>
      <c r="AME22" s="91"/>
      <c r="AMF22" s="91"/>
      <c r="AMG22" s="91"/>
      <c r="AMH22" s="91"/>
      <c r="AMI22" s="91"/>
      <c r="AMJ22" s="91"/>
    </row>
    <row r="23" spans="1:1024" ht="46.5" customHeight="1" x14ac:dyDescent="0.3">
      <c r="A23" s="286"/>
      <c r="B23" s="478"/>
      <c r="C23" s="478"/>
      <c r="D23" s="478"/>
      <c r="E23" s="478"/>
      <c r="F23" s="293"/>
      <c r="G23" s="635" t="s">
        <v>26</v>
      </c>
      <c r="H23" s="635"/>
      <c r="I23" s="635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 s="91"/>
      <c r="AMC23" s="91"/>
      <c r="AMD23" s="91"/>
      <c r="AME23" s="91"/>
      <c r="AMF23" s="91"/>
      <c r="AMG23" s="91"/>
      <c r="AMH23" s="91"/>
      <c r="AMI23" s="91"/>
      <c r="AMJ23" s="91"/>
    </row>
    <row r="24" spans="1:1024" ht="36" customHeight="1" x14ac:dyDescent="0.3">
      <c r="A24" s="294"/>
      <c r="B24" s="295"/>
      <c r="C24" s="295"/>
      <c r="D24" s="295"/>
      <c r="E24" s="295"/>
      <c r="F24" s="296"/>
      <c r="G24" s="296"/>
      <c r="H24" s="296"/>
      <c r="I24" s="297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35.25" customHeight="1" outlineLevel="1" x14ac:dyDescent="0.3">
      <c r="A25"/>
      <c r="B25" s="632" t="s">
        <v>27</v>
      </c>
      <c r="C25" s="632"/>
      <c r="D25" s="632"/>
      <c r="E25" s="632"/>
      <c r="F25" s="632"/>
      <c r="G25" s="632"/>
      <c r="H25" s="632"/>
      <c r="I25" s="632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s="285" customFormat="1" ht="28.5" customHeight="1" outlineLevel="1" x14ac:dyDescent="0.3">
      <c r="A26" s="286"/>
      <c r="B26" s="630" t="s">
        <v>7</v>
      </c>
      <c r="C26" s="630"/>
      <c r="D26" s="630"/>
      <c r="E26" s="630"/>
      <c r="F26" s="298"/>
      <c r="G26" s="284" t="s">
        <v>8</v>
      </c>
      <c r="H26" s="282" t="s">
        <v>9</v>
      </c>
      <c r="I26" s="299" t="s">
        <v>10</v>
      </c>
    </row>
    <row r="27" spans="1:1024" s="301" customFormat="1" ht="30.75" customHeight="1" outlineLevel="1" x14ac:dyDescent="0.25">
      <c r="A27" s="286"/>
      <c r="B27" s="633" t="s">
        <v>11</v>
      </c>
      <c r="C27" s="633"/>
      <c r="D27" s="633"/>
      <c r="E27" s="633"/>
      <c r="F27" s="300">
        <v>3</v>
      </c>
      <c r="G27" s="288" t="s">
        <v>28</v>
      </c>
      <c r="H27" s="292" t="s">
        <v>29</v>
      </c>
      <c r="I27" s="288">
        <v>8500</v>
      </c>
    </row>
    <row r="28" spans="1:1024" s="290" customFormat="1" ht="30.75" customHeight="1" outlineLevel="1" x14ac:dyDescent="0.25">
      <c r="A28" s="286"/>
      <c r="B28" s="633" t="s">
        <v>14</v>
      </c>
      <c r="C28" s="633"/>
      <c r="D28" s="633"/>
      <c r="E28" s="633"/>
      <c r="F28" s="300"/>
      <c r="G28" s="288" t="s">
        <v>28</v>
      </c>
      <c r="H28" s="292" t="s">
        <v>30</v>
      </c>
      <c r="I28" s="288">
        <v>8500</v>
      </c>
      <c r="AMB28" s="91"/>
      <c r="AMC28" s="91"/>
      <c r="AMD28" s="91"/>
      <c r="AME28" s="91"/>
      <c r="AMF28" s="91"/>
      <c r="AMG28" s="91"/>
      <c r="AMH28" s="91"/>
      <c r="AMI28" s="91"/>
      <c r="AMJ28" s="91"/>
    </row>
    <row r="29" spans="1:1024" ht="55.5" customHeight="1" x14ac:dyDescent="0.3">
      <c r="A29" s="286"/>
      <c r="B29" s="622" t="s">
        <v>403</v>
      </c>
      <c r="C29" s="622"/>
      <c r="D29" s="622"/>
      <c r="E29" s="622"/>
      <c r="F29" s="291"/>
      <c r="G29" s="288" t="s">
        <v>25</v>
      </c>
      <c r="H29" s="292">
        <v>110</v>
      </c>
      <c r="I29" s="288">
        <v>18000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 s="91"/>
      <c r="AMC29" s="91"/>
      <c r="AMD29" s="91"/>
      <c r="AME29" s="91"/>
      <c r="AMF29" s="91"/>
      <c r="AMG29" s="91"/>
      <c r="AMH29" s="91"/>
      <c r="AMI29" s="91"/>
      <c r="AMJ29" s="91"/>
    </row>
    <row r="30" spans="1:1024" s="301" customFormat="1" ht="30.75" customHeight="1" outlineLevel="1" x14ac:dyDescent="0.25">
      <c r="A30" s="286"/>
      <c r="B30" s="628" t="s">
        <v>20</v>
      </c>
      <c r="C30" s="628"/>
      <c r="D30" s="628"/>
      <c r="E30" s="628"/>
      <c r="F30" s="300">
        <v>3</v>
      </c>
      <c r="G30" s="288" t="s">
        <v>28</v>
      </c>
      <c r="H30" s="292" t="s">
        <v>30</v>
      </c>
      <c r="I30" s="288">
        <v>8500</v>
      </c>
    </row>
    <row r="31" spans="1:1024" s="290" customFormat="1" ht="30.75" customHeight="1" outlineLevel="1" x14ac:dyDescent="0.25">
      <c r="A31" s="286"/>
      <c r="B31" s="628" t="s">
        <v>19</v>
      </c>
      <c r="C31" s="628"/>
      <c r="D31" s="628"/>
      <c r="E31" s="628"/>
      <c r="F31" s="300"/>
      <c r="G31" s="288" t="s">
        <v>28</v>
      </c>
      <c r="H31" s="292" t="s">
        <v>30</v>
      </c>
      <c r="I31" s="288">
        <v>8500</v>
      </c>
      <c r="AMB31" s="91"/>
      <c r="AMC31" s="91"/>
      <c r="AMD31" s="91"/>
      <c r="AME31" s="91"/>
      <c r="AMF31" s="91"/>
      <c r="AMG31" s="91"/>
      <c r="AMH31" s="91"/>
      <c r="AMI31" s="91"/>
      <c r="AMJ31" s="91"/>
    </row>
    <row r="32" spans="1:1024" s="301" customFormat="1" ht="30.75" customHeight="1" outlineLevel="1" x14ac:dyDescent="0.25">
      <c r="A32" s="286"/>
      <c r="B32" s="631" t="s">
        <v>18</v>
      </c>
      <c r="C32" s="631"/>
      <c r="D32" s="631"/>
      <c r="E32" s="631"/>
      <c r="F32" s="302"/>
      <c r="G32" s="303" t="s">
        <v>28</v>
      </c>
      <c r="H32" s="289" t="s">
        <v>30</v>
      </c>
      <c r="I32" s="303">
        <v>8500</v>
      </c>
    </row>
    <row r="33" spans="1:1024" ht="30.75" customHeight="1" outlineLevel="1" x14ac:dyDescent="0.3">
      <c r="A33" s="286"/>
      <c r="B33" s="628" t="s">
        <v>31</v>
      </c>
      <c r="C33" s="628"/>
      <c r="D33" s="628"/>
      <c r="E33" s="628"/>
      <c r="F33" s="300"/>
      <c r="G33" s="288" t="s">
        <v>28</v>
      </c>
      <c r="H33" s="292" t="s">
        <v>30</v>
      </c>
      <c r="I33" s="288">
        <v>8500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ht="30" customHeight="1" outlineLevel="1" x14ac:dyDescent="0.3">
      <c r="A34" s="294"/>
      <c r="B34" s="490"/>
      <c r="C34" s="490"/>
      <c r="D34" s="490"/>
      <c r="E34" s="490"/>
      <c r="F34" s="490"/>
      <c r="G34" s="490"/>
      <c r="H34" s="490"/>
      <c r="I34" s="490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</row>
    <row r="35" spans="1:1024" ht="33" customHeight="1" x14ac:dyDescent="0.3">
      <c r="A35"/>
      <c r="B35" s="632" t="s">
        <v>32</v>
      </c>
      <c r="C35" s="632"/>
      <c r="D35" s="632"/>
      <c r="E35" s="632"/>
      <c r="F35" s="632"/>
      <c r="G35" s="632"/>
      <c r="H35" s="632"/>
      <c r="I35" s="632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s="285" customFormat="1" ht="29.25" customHeight="1" x14ac:dyDescent="0.3">
      <c r="A36" s="286"/>
      <c r="B36" s="626" t="s">
        <v>7</v>
      </c>
      <c r="C36" s="626"/>
      <c r="D36" s="626"/>
      <c r="E36" s="626"/>
      <c r="F36" s="305"/>
      <c r="G36" s="304" t="s">
        <v>8</v>
      </c>
      <c r="H36" s="304" t="s">
        <v>9</v>
      </c>
      <c r="I36" s="306" t="str">
        <f>I26</f>
        <v>Стоимость 1 кредита</v>
      </c>
    </row>
    <row r="37" spans="1:1024" s="301" customFormat="1" ht="30.75" customHeight="1" x14ac:dyDescent="0.25">
      <c r="A37" s="286"/>
      <c r="B37" s="633" t="s">
        <v>33</v>
      </c>
      <c r="C37" s="633"/>
      <c r="D37" s="633"/>
      <c r="E37" s="633"/>
      <c r="F37" s="307">
        <v>3</v>
      </c>
      <c r="G37" s="288" t="s">
        <v>34</v>
      </c>
      <c r="H37" s="308" t="s">
        <v>35</v>
      </c>
      <c r="I37" s="308">
        <v>32200</v>
      </c>
    </row>
    <row r="38" spans="1:1024" s="290" customFormat="1" ht="30.75" customHeight="1" x14ac:dyDescent="0.25">
      <c r="A38" s="286"/>
      <c r="B38" s="633" t="s">
        <v>36</v>
      </c>
      <c r="C38" s="633"/>
      <c r="D38" s="633"/>
      <c r="E38" s="633"/>
      <c r="F38" s="307"/>
      <c r="G38" s="288" t="s">
        <v>34</v>
      </c>
      <c r="H38" s="308" t="s">
        <v>35</v>
      </c>
      <c r="I38" s="308">
        <v>32200</v>
      </c>
      <c r="AMB38" s="91"/>
      <c r="AMC38" s="91"/>
      <c r="AMD38" s="91"/>
      <c r="AME38" s="91"/>
      <c r="AMF38" s="91"/>
      <c r="AMG38" s="91"/>
      <c r="AMH38" s="91"/>
      <c r="AMI38" s="91"/>
      <c r="AMJ38" s="91"/>
    </row>
    <row r="39" spans="1:1024" s="301" customFormat="1" ht="30.75" customHeight="1" x14ac:dyDescent="0.25">
      <c r="A39" s="286"/>
      <c r="B39" s="634" t="s">
        <v>37</v>
      </c>
      <c r="C39" s="634"/>
      <c r="D39" s="634"/>
      <c r="E39" s="634"/>
      <c r="F39" s="307"/>
      <c r="G39" s="288" t="s">
        <v>34</v>
      </c>
      <c r="H39" s="308" t="s">
        <v>35</v>
      </c>
      <c r="I39" s="308">
        <v>27000</v>
      </c>
    </row>
    <row r="40" spans="1:1024" ht="30.75" customHeight="1" x14ac:dyDescent="0.3">
      <c r="A40" s="286"/>
      <c r="B40" s="628" t="s">
        <v>38</v>
      </c>
      <c r="C40" s="628"/>
      <c r="D40" s="628"/>
      <c r="E40" s="628"/>
      <c r="F40" s="307">
        <v>3</v>
      </c>
      <c r="G40" s="288" t="s">
        <v>34</v>
      </c>
      <c r="H40" s="308" t="s">
        <v>35</v>
      </c>
      <c r="I40" s="308">
        <v>32200</v>
      </c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ht="30.75" customHeight="1" x14ac:dyDescent="0.3">
      <c r="A41" s="286"/>
      <c r="B41" s="628" t="s">
        <v>39</v>
      </c>
      <c r="C41" s="628"/>
      <c r="D41" s="628"/>
      <c r="E41" s="628"/>
      <c r="F41" s="307"/>
      <c r="G41" s="288" t="s">
        <v>34</v>
      </c>
      <c r="H41" s="308" t="s">
        <v>35</v>
      </c>
      <c r="I41" s="308">
        <v>32200</v>
      </c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</row>
    <row r="42" spans="1:1024" s="290" customFormat="1" ht="30.75" customHeight="1" x14ac:dyDescent="0.25">
      <c r="A42" s="286"/>
      <c r="B42" s="628" t="s">
        <v>40</v>
      </c>
      <c r="C42" s="628"/>
      <c r="D42" s="628"/>
      <c r="E42" s="628"/>
      <c r="F42" s="307"/>
      <c r="G42" s="288" t="s">
        <v>34</v>
      </c>
      <c r="H42" s="308" t="s">
        <v>35</v>
      </c>
      <c r="I42" s="308">
        <v>32200</v>
      </c>
      <c r="AMB42" s="91"/>
      <c r="AMC42" s="91"/>
      <c r="AMD42" s="91"/>
      <c r="AME42" s="91"/>
      <c r="AMF42" s="91"/>
      <c r="AMG42" s="91"/>
      <c r="AMH42" s="91"/>
      <c r="AMI42" s="91"/>
      <c r="AMJ42" s="91"/>
    </row>
    <row r="43" spans="1:1024" ht="30.75" customHeight="1" x14ac:dyDescent="0.3">
      <c r="A43" s="309"/>
      <c r="B43" s="628" t="s">
        <v>41</v>
      </c>
      <c r="C43" s="628"/>
      <c r="D43" s="628"/>
      <c r="E43" s="628"/>
      <c r="F43" s="310"/>
      <c r="G43" s="288" t="s">
        <v>34</v>
      </c>
      <c r="H43" s="308" t="s">
        <v>35</v>
      </c>
      <c r="I43" s="308">
        <v>32200</v>
      </c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 s="91"/>
      <c r="AKV43" s="91"/>
      <c r="AKW43" s="91"/>
      <c r="AKX43" s="91"/>
      <c r="AKY43" s="91"/>
      <c r="AKZ43" s="91"/>
      <c r="ALA43" s="91"/>
      <c r="ALB43" s="91"/>
      <c r="ALC43" s="91"/>
      <c r="ALD43" s="91"/>
      <c r="ALE43" s="91"/>
      <c r="ALF43" s="91"/>
      <c r="ALG43" s="91"/>
      <c r="ALH43" s="91"/>
      <c r="ALI43" s="91"/>
      <c r="ALJ43" s="91"/>
      <c r="ALK43" s="91"/>
      <c r="ALL43" s="91"/>
      <c r="ALM43" s="91"/>
      <c r="ALN43" s="91"/>
      <c r="ALO43" s="91"/>
      <c r="ALP43" s="91"/>
      <c r="ALQ43" s="91"/>
      <c r="ALR43" s="91"/>
      <c r="ALS43" s="91"/>
      <c r="ALT43" s="91"/>
      <c r="ALU43" s="91"/>
      <c r="ALV43" s="91"/>
      <c r="ALW43" s="91"/>
      <c r="ALX43" s="91"/>
      <c r="ALY43" s="91"/>
      <c r="ALZ43" s="91"/>
      <c r="AMA43" s="91"/>
      <c r="AMB43" s="91"/>
      <c r="AMC43" s="91"/>
      <c r="AMD43" s="91"/>
      <c r="AME43" s="91"/>
      <c r="AMF43" s="91"/>
      <c r="AMG43" s="91"/>
      <c r="AMH43" s="91"/>
      <c r="AMI43" s="91"/>
      <c r="AMJ43" s="91"/>
    </row>
    <row r="44" spans="1:1024" ht="30.75" customHeight="1" x14ac:dyDescent="0.3">
      <c r="A44" s="309"/>
      <c r="B44" s="629" t="s">
        <v>42</v>
      </c>
      <c r="C44" s="629"/>
      <c r="D44" s="629"/>
      <c r="E44" s="629"/>
      <c r="F44" s="311">
        <v>496800</v>
      </c>
      <c r="G44" s="288" t="s">
        <v>34</v>
      </c>
      <c r="H44" s="308" t="s">
        <v>35</v>
      </c>
      <c r="I44" s="308">
        <v>32200</v>
      </c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 s="91"/>
      <c r="AKV44" s="91"/>
      <c r="AKW44" s="91"/>
      <c r="AKX44" s="91"/>
      <c r="AKY44" s="91"/>
      <c r="AKZ44" s="91"/>
      <c r="ALA44" s="91"/>
      <c r="ALB44" s="91"/>
      <c r="ALC44" s="91"/>
      <c r="ALD44" s="91"/>
      <c r="ALE44" s="91"/>
      <c r="ALF44" s="91"/>
      <c r="ALG44" s="91"/>
      <c r="ALH44" s="91"/>
      <c r="ALI44" s="91"/>
      <c r="ALJ44" s="91"/>
      <c r="ALK44" s="91"/>
      <c r="ALL44" s="91"/>
      <c r="ALM44" s="91"/>
      <c r="ALN44" s="91"/>
      <c r="ALO44" s="91"/>
      <c r="ALP44" s="91"/>
      <c r="ALQ44" s="91"/>
      <c r="ALR44" s="91"/>
      <c r="ALS44" s="91"/>
      <c r="ALT44" s="91"/>
      <c r="ALU44" s="91"/>
      <c r="ALV44" s="91"/>
      <c r="ALW44" s="91"/>
      <c r="ALX44" s="91"/>
      <c r="ALY44" s="91"/>
      <c r="ALZ44" s="91"/>
      <c r="AMA44" s="91"/>
      <c r="AMB44" s="91"/>
      <c r="AMC44" s="91"/>
      <c r="AMD44" s="91"/>
      <c r="AME44" s="91"/>
      <c r="AMF44" s="91"/>
      <c r="AMG44" s="91"/>
      <c r="AMH44" s="91"/>
      <c r="AMI44" s="91"/>
      <c r="AMJ44" s="91"/>
    </row>
    <row r="45" spans="1:1024" ht="28.5" customHeight="1" x14ac:dyDescent="0.3">
      <c r="A45" s="312"/>
      <c r="B45" s="313"/>
      <c r="C45" s="313"/>
      <c r="D45" s="313"/>
      <c r="E45" s="313"/>
      <c r="F45" s="313"/>
      <c r="G45" s="313"/>
      <c r="H45" s="313"/>
      <c r="I45" s="313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 s="272"/>
      <c r="AKV45" s="272"/>
      <c r="AKW45" s="272"/>
      <c r="AKX45" s="272"/>
      <c r="AKY45" s="272"/>
      <c r="AKZ45" s="272"/>
      <c r="ALA45" s="272"/>
      <c r="ALB45" s="272"/>
      <c r="ALC45" s="272"/>
      <c r="ALD45" s="272"/>
      <c r="ALE45" s="272"/>
      <c r="ALF45" s="272"/>
      <c r="ALG45" s="272"/>
      <c r="ALH45" s="272"/>
      <c r="ALI45" s="272"/>
      <c r="ALJ45" s="272"/>
      <c r="ALK45" s="272"/>
      <c r="ALL45" s="272"/>
      <c r="ALM45" s="272"/>
      <c r="ALN45" s="272"/>
      <c r="ALO45" s="272"/>
      <c r="ALP45" s="272"/>
      <c r="ALQ45" s="272"/>
      <c r="ALR45" s="272"/>
      <c r="ALS45" s="272"/>
      <c r="ALT45" s="272"/>
      <c r="ALU45" s="272"/>
      <c r="ALV45" s="272"/>
      <c r="ALW45" s="272"/>
      <c r="ALX45" s="272"/>
      <c r="ALY45" s="272"/>
      <c r="ALZ45" s="272"/>
      <c r="AMA45" s="272"/>
      <c r="AMB45"/>
      <c r="AMC45"/>
      <c r="AMD45"/>
      <c r="AME45"/>
      <c r="AMF45"/>
      <c r="AMG45"/>
      <c r="AMH45"/>
      <c r="AMI45"/>
      <c r="AMJ45"/>
    </row>
    <row r="46" spans="1:1024" ht="27.75" customHeight="1" x14ac:dyDescent="0.3">
      <c r="A46"/>
      <c r="B46" s="623" t="s">
        <v>43</v>
      </c>
      <c r="C46" s="623"/>
      <c r="D46" s="623"/>
      <c r="E46" s="623"/>
      <c r="F46" s="623"/>
      <c r="G46" s="623"/>
      <c r="H46" s="623"/>
      <c r="I46" s="623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 s="272"/>
      <c r="AKV46" s="272"/>
      <c r="AKW46" s="272"/>
      <c r="AKX46" s="272"/>
      <c r="AKY46" s="272"/>
      <c r="AKZ46" s="272"/>
      <c r="ALA46" s="272"/>
      <c r="ALB46" s="272"/>
      <c r="ALC46" s="272"/>
      <c r="ALD46" s="272"/>
      <c r="ALE46" s="272"/>
      <c r="ALF46" s="272"/>
      <c r="ALG46" s="272"/>
      <c r="ALH46" s="272"/>
      <c r="ALI46" s="272"/>
      <c r="ALJ46" s="272"/>
      <c r="ALK46" s="272"/>
      <c r="ALL46" s="272"/>
      <c r="ALM46" s="272"/>
      <c r="ALN46" s="272"/>
      <c r="ALO46" s="272"/>
      <c r="ALP46" s="272"/>
      <c r="ALQ46" s="272"/>
      <c r="ALR46" s="272"/>
      <c r="ALS46" s="272"/>
      <c r="ALT46" s="272"/>
      <c r="ALU46" s="272"/>
      <c r="ALV46" s="272"/>
      <c r="ALW46" s="272"/>
      <c r="ALX46" s="272"/>
      <c r="ALY46" s="272"/>
      <c r="ALZ46" s="272"/>
      <c r="AMA46" s="272"/>
      <c r="AMB46"/>
      <c r="AMC46"/>
      <c r="AMD46"/>
      <c r="AME46"/>
      <c r="AMF46"/>
      <c r="AMG46"/>
      <c r="AMH46"/>
      <c r="AMI46"/>
      <c r="AMJ46"/>
    </row>
    <row r="47" spans="1:1024" s="285" customFormat="1" ht="27.75" customHeight="1" x14ac:dyDescent="0.3">
      <c r="A47" s="286"/>
      <c r="B47" s="630" t="s">
        <v>7</v>
      </c>
      <c r="C47" s="630"/>
      <c r="D47" s="630"/>
      <c r="E47" s="630"/>
      <c r="F47" s="314"/>
      <c r="G47" s="282" t="s">
        <v>8</v>
      </c>
      <c r="H47" s="282" t="s">
        <v>9</v>
      </c>
      <c r="I47" s="315" t="str">
        <f>I36</f>
        <v>Стоимость 1 кредита</v>
      </c>
    </row>
    <row r="48" spans="1:1024" s="290" customFormat="1" ht="32.25" customHeight="1" x14ac:dyDescent="0.25">
      <c r="A48" s="286"/>
      <c r="B48" s="627" t="s">
        <v>44</v>
      </c>
      <c r="C48" s="627"/>
      <c r="D48" s="627"/>
      <c r="E48" s="627"/>
      <c r="F48" s="316"/>
      <c r="G48" s="288" t="s">
        <v>45</v>
      </c>
      <c r="H48" s="303">
        <v>75</v>
      </c>
      <c r="I48" s="303">
        <v>56000</v>
      </c>
      <c r="AMB48" s="91"/>
      <c r="AMC48" s="91"/>
      <c r="AMD48" s="91"/>
      <c r="AME48" s="91"/>
      <c r="AMF48" s="91"/>
      <c r="AMG48" s="91"/>
      <c r="AMH48" s="91"/>
      <c r="AMI48" s="91"/>
      <c r="AMJ48" s="91"/>
    </row>
    <row r="49" spans="1:1024" ht="29.25" customHeight="1" x14ac:dyDescent="0.3">
      <c r="A49" s="294"/>
      <c r="B49" s="490"/>
      <c r="C49" s="490"/>
      <c r="D49" s="490"/>
      <c r="E49" s="490"/>
      <c r="F49" s="490"/>
      <c r="G49" s="490"/>
      <c r="H49" s="490"/>
      <c r="I49" s="490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</row>
    <row r="50" spans="1:1024" ht="28.5" customHeight="1" x14ac:dyDescent="0.3">
      <c r="A50"/>
      <c r="B50" s="623" t="s">
        <v>46</v>
      </c>
      <c r="C50" s="623"/>
      <c r="D50" s="623"/>
      <c r="E50" s="623"/>
      <c r="F50" s="623"/>
      <c r="G50" s="623"/>
      <c r="H50" s="623"/>
      <c r="I50" s="623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</row>
    <row r="51" spans="1:1024" s="285" customFormat="1" ht="29.25" customHeight="1" x14ac:dyDescent="0.3">
      <c r="A51" s="286"/>
      <c r="B51" s="626" t="s">
        <v>7</v>
      </c>
      <c r="C51" s="626"/>
      <c r="D51" s="626"/>
      <c r="E51" s="626"/>
      <c r="F51" s="317"/>
      <c r="G51" s="282" t="s">
        <v>8</v>
      </c>
      <c r="H51" s="304" t="s">
        <v>9</v>
      </c>
      <c r="I51" s="318" t="str">
        <f>I47</f>
        <v>Стоимость 1 кредита</v>
      </c>
    </row>
    <row r="52" spans="1:1024" s="290" customFormat="1" ht="35.25" customHeight="1" x14ac:dyDescent="0.25">
      <c r="A52" s="286"/>
      <c r="B52" s="622" t="s">
        <v>47</v>
      </c>
      <c r="C52" s="622"/>
      <c r="D52" s="622"/>
      <c r="E52" s="622"/>
      <c r="F52" s="316"/>
      <c r="G52" s="288" t="s">
        <v>48</v>
      </c>
      <c r="H52" s="319">
        <v>30</v>
      </c>
      <c r="I52" s="288">
        <v>30000</v>
      </c>
      <c r="J52" s="320">
        <f t="shared" ref="J52:J58" si="0">+H52*I52</f>
        <v>900000</v>
      </c>
      <c r="AMB52" s="91"/>
      <c r="AMC52" s="91"/>
      <c r="AMD52" s="91"/>
      <c r="AME52" s="91"/>
      <c r="AMF52" s="91"/>
      <c r="AMG52" s="91"/>
      <c r="AMH52" s="91"/>
      <c r="AMI52" s="91"/>
      <c r="AMJ52" s="91"/>
    </row>
    <row r="53" spans="1:1024" ht="35.25" customHeight="1" x14ac:dyDescent="0.3">
      <c r="A53" s="286"/>
      <c r="B53" s="627" t="s">
        <v>49</v>
      </c>
      <c r="C53" s="627"/>
      <c r="D53" s="627"/>
      <c r="E53" s="627"/>
      <c r="F53" s="316"/>
      <c r="G53" s="288" t="s">
        <v>48</v>
      </c>
      <c r="H53" s="319">
        <v>38</v>
      </c>
      <c r="I53" s="303">
        <v>57900</v>
      </c>
      <c r="J53" s="320">
        <f t="shared" si="0"/>
        <v>2200200</v>
      </c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 s="91"/>
      <c r="AMC53" s="91"/>
      <c r="AMD53" s="91"/>
      <c r="AME53" s="91"/>
      <c r="AMF53" s="91"/>
      <c r="AMG53" s="91"/>
      <c r="AMH53" s="91"/>
      <c r="AMI53" s="91"/>
      <c r="AMJ53" s="91"/>
    </row>
    <row r="54" spans="1:1024" ht="42.75" customHeight="1" x14ac:dyDescent="0.3">
      <c r="A54" s="286"/>
      <c r="B54" s="622" t="s">
        <v>50</v>
      </c>
      <c r="C54" s="622"/>
      <c r="D54" s="622"/>
      <c r="E54" s="622"/>
      <c r="F54" s="316"/>
      <c r="G54" s="288" t="s">
        <v>25</v>
      </c>
      <c r="H54" s="319">
        <v>45</v>
      </c>
      <c r="I54" s="321">
        <v>40000</v>
      </c>
      <c r="J54" s="320">
        <f t="shared" si="0"/>
        <v>1800000</v>
      </c>
      <c r="K54" s="320">
        <f>+J54/2</f>
        <v>900000</v>
      </c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 s="91"/>
      <c r="AMC54" s="91"/>
      <c r="AMD54" s="91"/>
      <c r="AME54" s="91"/>
      <c r="AMF54" s="91"/>
      <c r="AMG54" s="91"/>
      <c r="AMH54" s="91"/>
      <c r="AMI54" s="91"/>
      <c r="AMJ54" s="91"/>
    </row>
    <row r="55" spans="1:1024" ht="35.25" customHeight="1" x14ac:dyDescent="0.3">
      <c r="A55" s="286"/>
      <c r="B55" s="628" t="s">
        <v>51</v>
      </c>
      <c r="C55" s="628"/>
      <c r="D55" s="628"/>
      <c r="E55" s="628"/>
      <c r="F55" s="316"/>
      <c r="G55" s="288" t="s">
        <v>25</v>
      </c>
      <c r="H55" s="319">
        <v>45</v>
      </c>
      <c r="I55" s="303">
        <v>60000</v>
      </c>
      <c r="J55" s="320">
        <f t="shared" si="0"/>
        <v>2700000</v>
      </c>
      <c r="K55" s="320">
        <f>+J55/2</f>
        <v>1350000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 s="91"/>
      <c r="AMC55" s="91"/>
      <c r="AMD55" s="91"/>
      <c r="AME55" s="91"/>
      <c r="AMF55" s="91"/>
      <c r="AMG55" s="91"/>
      <c r="AMH55" s="91"/>
      <c r="AMI55" s="91"/>
      <c r="AMJ55" s="91"/>
    </row>
    <row r="56" spans="1:1024" ht="35.25" customHeight="1" x14ac:dyDescent="0.3">
      <c r="A56" s="286"/>
      <c r="B56" s="627" t="s">
        <v>52</v>
      </c>
      <c r="C56" s="627"/>
      <c r="D56" s="627"/>
      <c r="E56" s="627"/>
      <c r="F56" s="316"/>
      <c r="G56" s="288" t="s">
        <v>48</v>
      </c>
      <c r="H56" s="319">
        <v>24</v>
      </c>
      <c r="I56" s="322" t="s">
        <v>53</v>
      </c>
      <c r="J56" s="320" t="e">
        <f t="shared" si="0"/>
        <v>#VALUE!</v>
      </c>
      <c r="K56" s="320"/>
      <c r="L56"/>
      <c r="M56"/>
      <c r="N56"/>
      <c r="O56"/>
      <c r="P56" s="290">
        <f>5000/24</f>
        <v>208.33333333333334</v>
      </c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 s="91"/>
      <c r="AMC56" s="91"/>
      <c r="AMD56" s="91"/>
      <c r="AME56" s="91"/>
      <c r="AMF56" s="91"/>
      <c r="AMG56" s="91"/>
      <c r="AMH56" s="91"/>
      <c r="AMI56" s="91"/>
      <c r="AMJ56" s="91"/>
    </row>
    <row r="57" spans="1:1024" ht="35.25" customHeight="1" x14ac:dyDescent="0.3">
      <c r="A57" s="286"/>
      <c r="B57" s="627" t="s">
        <v>54</v>
      </c>
      <c r="C57" s="627"/>
      <c r="D57" s="627"/>
      <c r="E57" s="627"/>
      <c r="F57" s="316"/>
      <c r="G57" s="288" t="s">
        <v>45</v>
      </c>
      <c r="H57" s="319">
        <v>60</v>
      </c>
      <c r="I57" s="303">
        <v>75000</v>
      </c>
      <c r="J57" s="320">
        <f t="shared" si="0"/>
        <v>4500000</v>
      </c>
      <c r="K57" s="320">
        <f>+J57/3</f>
        <v>1500000</v>
      </c>
      <c r="L57"/>
      <c r="M57"/>
      <c r="N57"/>
      <c r="O57"/>
      <c r="P57" s="290">
        <f>6000/36</f>
        <v>166.66666666666666</v>
      </c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 s="91"/>
      <c r="AMC57" s="91"/>
      <c r="AMD57" s="91"/>
      <c r="AME57" s="91"/>
      <c r="AMF57" s="91"/>
      <c r="AMG57" s="91"/>
      <c r="AMH57" s="91"/>
      <c r="AMI57" s="91"/>
      <c r="AMJ57" s="91"/>
    </row>
    <row r="58" spans="1:1024" ht="35.25" customHeight="1" x14ac:dyDescent="0.3">
      <c r="A58" s="286"/>
      <c r="B58" s="628" t="s">
        <v>55</v>
      </c>
      <c r="C58" s="628"/>
      <c r="D58" s="628"/>
      <c r="E58" s="628"/>
      <c r="F58" s="316"/>
      <c r="G58" s="288" t="s">
        <v>25</v>
      </c>
      <c r="H58" s="319">
        <v>40</v>
      </c>
      <c r="I58" s="322" t="s">
        <v>56</v>
      </c>
      <c r="J58" s="320" t="e">
        <f t="shared" si="0"/>
        <v>#VALUE!</v>
      </c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 s="91"/>
      <c r="AMC58" s="91"/>
      <c r="AMD58" s="91"/>
      <c r="AME58" s="91"/>
      <c r="AMF58" s="91"/>
      <c r="AMG58" s="91"/>
      <c r="AMH58" s="91"/>
      <c r="AMI58" s="91"/>
      <c r="AMJ58" s="91"/>
    </row>
    <row r="59" spans="1:1024" ht="31.5" customHeight="1" x14ac:dyDescent="0.3">
      <c r="A59" s="294"/>
      <c r="B59" s="620" t="s">
        <v>57</v>
      </c>
      <c r="C59" s="620"/>
      <c r="D59" s="620"/>
      <c r="E59" s="620"/>
      <c r="F59" s="323"/>
      <c r="G59" s="621" t="s">
        <v>58</v>
      </c>
      <c r="H59" s="621"/>
      <c r="I59" s="6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39" customHeight="1" x14ac:dyDescent="0.3">
      <c r="A60" s="294"/>
      <c r="B60" s="622" t="s">
        <v>59</v>
      </c>
      <c r="C60" s="622"/>
      <c r="D60" s="622"/>
      <c r="E60" s="622"/>
      <c r="F60" s="622"/>
      <c r="G60" s="622"/>
      <c r="H60" s="622"/>
      <c r="I60" s="622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43.5" customHeight="1" x14ac:dyDescent="0.3">
      <c r="A61" s="294"/>
      <c r="B61" s="622" t="s">
        <v>60</v>
      </c>
      <c r="C61" s="622"/>
      <c r="D61" s="622"/>
      <c r="E61" s="622"/>
      <c r="F61" s="622"/>
      <c r="G61" s="622"/>
      <c r="H61" s="622"/>
      <c r="I61" s="622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58.5" customHeight="1" x14ac:dyDescent="0.3">
      <c r="A62" s="294"/>
      <c r="B62" s="622" t="s">
        <v>61</v>
      </c>
      <c r="C62" s="622"/>
      <c r="D62" s="622"/>
      <c r="E62" s="622"/>
      <c r="F62" s="622"/>
      <c r="G62" s="622"/>
      <c r="H62" s="622"/>
      <c r="I62" s="62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33.75" customHeight="1" x14ac:dyDescent="0.3">
      <c r="A63" s="294"/>
      <c r="B63" s="490"/>
      <c r="C63" s="490"/>
      <c r="D63" s="490"/>
      <c r="E63" s="490"/>
      <c r="F63" s="490"/>
      <c r="G63" s="490"/>
      <c r="H63" s="490"/>
      <c r="I63" s="490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ht="37.5" customHeight="1" x14ac:dyDescent="0.3">
      <c r="A64" s="294"/>
      <c r="B64" s="623" t="s">
        <v>62</v>
      </c>
      <c r="C64" s="623"/>
      <c r="D64" s="623"/>
      <c r="E64" s="623"/>
      <c r="F64" s="623"/>
      <c r="G64" s="623"/>
      <c r="H64" s="623"/>
      <c r="I64" s="623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</row>
    <row r="65" spans="1:1024" ht="21" customHeight="1" x14ac:dyDescent="0.3">
      <c r="A65" s="294"/>
      <c r="B65" s="624" t="s">
        <v>7</v>
      </c>
      <c r="C65" s="624"/>
      <c r="D65" s="624"/>
      <c r="E65" s="624"/>
      <c r="F65" s="324"/>
      <c r="G65" s="282" t="s">
        <v>8</v>
      </c>
      <c r="H65" s="625" t="s">
        <v>63</v>
      </c>
      <c r="I65" s="62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s="290" customFormat="1" ht="40.5" customHeight="1" x14ac:dyDescent="0.25">
      <c r="A66" s="286"/>
      <c r="B66" s="616" t="s">
        <v>64</v>
      </c>
      <c r="C66" s="616"/>
      <c r="D66" s="616"/>
      <c r="E66" s="616"/>
      <c r="F66" s="325"/>
      <c r="G66" s="326" t="s">
        <v>25</v>
      </c>
      <c r="H66" s="617">
        <v>225000</v>
      </c>
      <c r="I66" s="617"/>
    </row>
    <row r="67" spans="1:1024" ht="38.25" customHeight="1" x14ac:dyDescent="0.3">
      <c r="A67" s="294"/>
      <c r="B67" s="327"/>
      <c r="C67" s="328"/>
      <c r="D67" s="328"/>
      <c r="E67" s="328"/>
      <c r="F67" s="328"/>
      <c r="G67" s="329"/>
      <c r="H67" s="329"/>
      <c r="I67" s="329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s="275" customFormat="1" ht="30" customHeight="1" x14ac:dyDescent="0.3">
      <c r="A68" s="294"/>
      <c r="B68" s="606" t="s">
        <v>65</v>
      </c>
      <c r="C68" s="606"/>
      <c r="D68" s="606"/>
      <c r="E68" s="606"/>
      <c r="F68" s="606"/>
      <c r="G68" s="606"/>
      <c r="H68" s="606"/>
      <c r="I68" s="606"/>
    </row>
    <row r="69" spans="1:1024" ht="24.75" customHeight="1" x14ac:dyDescent="0.3">
      <c r="A69" s="294"/>
      <c r="B69" s="607" t="s">
        <v>7</v>
      </c>
      <c r="C69" s="607"/>
      <c r="D69" s="607"/>
      <c r="E69" s="607"/>
      <c r="F69" s="607"/>
      <c r="G69" s="607"/>
      <c r="H69" s="618" t="s">
        <v>66</v>
      </c>
      <c r="I69" s="618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60.75" customHeight="1" x14ac:dyDescent="0.3">
      <c r="A70" s="286"/>
      <c r="B70" s="594" t="s">
        <v>67</v>
      </c>
      <c r="C70" s="594"/>
      <c r="D70" s="594"/>
      <c r="E70" s="594"/>
      <c r="F70" s="594"/>
      <c r="G70" s="594"/>
      <c r="H70" s="619">
        <v>5000</v>
      </c>
      <c r="I70" s="619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60.75" customHeight="1" x14ac:dyDescent="0.3">
      <c r="A71" s="286"/>
      <c r="B71" s="595" t="s">
        <v>68</v>
      </c>
      <c r="C71" s="595"/>
      <c r="D71" s="595"/>
      <c r="E71" s="595"/>
      <c r="F71" s="595"/>
      <c r="G71" s="595"/>
      <c r="H71" s="600" t="s">
        <v>69</v>
      </c>
      <c r="I71" s="600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60.75" customHeight="1" x14ac:dyDescent="0.3">
      <c r="A72" s="286"/>
      <c r="B72" s="614" t="s">
        <v>404</v>
      </c>
      <c r="C72" s="614"/>
      <c r="D72" s="614"/>
      <c r="E72" s="614"/>
      <c r="F72" s="614"/>
      <c r="G72" s="614"/>
      <c r="H72" s="615">
        <v>10000</v>
      </c>
      <c r="I72" s="61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ht="60.75" customHeight="1" x14ac:dyDescent="0.3">
      <c r="A73" s="286"/>
      <c r="B73" s="595" t="s">
        <v>405</v>
      </c>
      <c r="C73" s="595"/>
      <c r="D73" s="595"/>
      <c r="E73" s="595"/>
      <c r="F73" s="595"/>
      <c r="G73" s="595"/>
      <c r="H73" s="615"/>
      <c r="I73" s="61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</row>
    <row r="74" spans="1:1024" ht="60.75" customHeight="1" x14ac:dyDescent="0.3">
      <c r="A74" s="286"/>
      <c r="B74" s="597" t="s">
        <v>72</v>
      </c>
      <c r="C74" s="597"/>
      <c r="D74" s="597"/>
      <c r="E74" s="597"/>
      <c r="F74" s="597"/>
      <c r="G74" s="597"/>
      <c r="H74" s="600">
        <v>30000</v>
      </c>
      <c r="I74" s="600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s="275" customFormat="1" ht="60.75" customHeight="1" x14ac:dyDescent="0.3">
      <c r="A75" s="286"/>
      <c r="B75" s="595" t="s">
        <v>406</v>
      </c>
      <c r="C75" s="595"/>
      <c r="D75" s="595"/>
      <c r="E75" s="595"/>
      <c r="F75" s="595"/>
      <c r="G75" s="595"/>
      <c r="H75" s="600">
        <v>40000</v>
      </c>
      <c r="I75" s="600"/>
    </row>
    <row r="76" spans="1:1024" ht="60.75" customHeight="1" x14ac:dyDescent="0.3">
      <c r="A76"/>
      <c r="B76" s="595" t="s">
        <v>74</v>
      </c>
      <c r="C76" s="595"/>
      <c r="D76" s="595"/>
      <c r="E76" s="595"/>
      <c r="F76" s="595"/>
      <c r="G76" s="595"/>
      <c r="H76" s="600">
        <v>150000</v>
      </c>
      <c r="I76" s="600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ht="27" customHeight="1" x14ac:dyDescent="0.3">
      <c r="A77" s="286"/>
      <c r="B77" s="481"/>
      <c r="C77" s="481"/>
      <c r="D77" s="481"/>
      <c r="E77" s="481"/>
      <c r="F77" s="481"/>
      <c r="G77" s="481"/>
      <c r="H77" s="481"/>
      <c r="I77" s="48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  <c r="AMJ77"/>
    </row>
    <row r="78" spans="1:1024" ht="42" customHeight="1" x14ac:dyDescent="0.3">
      <c r="A78" s="286"/>
      <c r="B78" s="613" t="s">
        <v>75</v>
      </c>
      <c r="C78" s="613"/>
      <c r="D78" s="613"/>
      <c r="E78" s="613"/>
      <c r="F78" s="613"/>
      <c r="G78" s="613"/>
      <c r="H78" s="613"/>
      <c r="I78" s="613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s="290" customFormat="1" ht="33.75" customHeight="1" x14ac:dyDescent="0.25">
      <c r="A79" s="286"/>
      <c r="B79" s="603" t="s">
        <v>7</v>
      </c>
      <c r="C79" s="603"/>
      <c r="D79" s="603"/>
      <c r="E79" s="603"/>
      <c r="F79" s="603"/>
      <c r="G79" s="603"/>
      <c r="H79" s="603" t="s">
        <v>76</v>
      </c>
      <c r="I79" s="603"/>
      <c r="AMB79" s="91"/>
      <c r="AMC79" s="91"/>
      <c r="AMD79" s="91"/>
      <c r="AME79" s="91"/>
      <c r="AMF79" s="91"/>
      <c r="AMG79" s="91"/>
      <c r="AMH79" s="91"/>
      <c r="AMI79" s="91"/>
      <c r="AMJ79" s="91"/>
    </row>
    <row r="80" spans="1:1024" ht="57.75" customHeight="1" x14ac:dyDescent="0.3">
      <c r="A80" s="286"/>
      <c r="B80" s="595" t="s">
        <v>77</v>
      </c>
      <c r="C80" s="595"/>
      <c r="D80" s="595"/>
      <c r="E80" s="595"/>
      <c r="F80" s="595"/>
      <c r="G80" s="595"/>
      <c r="H80" s="600" t="s">
        <v>78</v>
      </c>
      <c r="I80" s="60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52.5" customHeight="1" x14ac:dyDescent="0.3">
      <c r="A81" s="286"/>
      <c r="B81" s="595" t="s">
        <v>407</v>
      </c>
      <c r="C81" s="595"/>
      <c r="D81" s="595"/>
      <c r="E81" s="595"/>
      <c r="F81" s="595"/>
      <c r="G81" s="595"/>
      <c r="H81" s="600" t="s">
        <v>80</v>
      </c>
      <c r="I81" s="600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47.25" customHeight="1" x14ac:dyDescent="0.3">
      <c r="A82" s="286"/>
      <c r="B82" s="595" t="s">
        <v>408</v>
      </c>
      <c r="C82" s="595"/>
      <c r="D82" s="595"/>
      <c r="E82" s="595"/>
      <c r="F82" s="595"/>
      <c r="G82" s="595"/>
      <c r="H82" s="600" t="s">
        <v>82</v>
      </c>
      <c r="I82" s="600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37.5" customHeight="1" x14ac:dyDescent="0.3">
      <c r="A83" s="286"/>
      <c r="B83" s="595" t="s">
        <v>83</v>
      </c>
      <c r="C83" s="595"/>
      <c r="D83" s="595"/>
      <c r="E83" s="595"/>
      <c r="F83" s="595"/>
      <c r="G83" s="595"/>
      <c r="H83" s="600" t="s">
        <v>84</v>
      </c>
      <c r="I83" s="600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43.5" customHeight="1" x14ac:dyDescent="0.3">
      <c r="A84" s="286"/>
      <c r="B84" s="595" t="s">
        <v>85</v>
      </c>
      <c r="C84" s="595"/>
      <c r="D84" s="595"/>
      <c r="E84" s="595"/>
      <c r="F84" s="595"/>
      <c r="G84" s="595"/>
      <c r="H84" s="600" t="s">
        <v>86</v>
      </c>
      <c r="I84" s="600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57" customHeight="1" x14ac:dyDescent="0.3">
      <c r="A85" s="286"/>
      <c r="B85" s="595" t="s">
        <v>87</v>
      </c>
      <c r="C85" s="595"/>
      <c r="D85" s="595"/>
      <c r="E85" s="595"/>
      <c r="F85" s="595"/>
      <c r="G85" s="595"/>
      <c r="H85" s="600" t="s">
        <v>88</v>
      </c>
      <c r="I85" s="600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ht="24" customHeight="1" x14ac:dyDescent="0.3">
      <c r="A86" s="286"/>
      <c r="B86" s="481"/>
      <c r="C86" s="481"/>
      <c r="D86" s="481"/>
      <c r="E86" s="481"/>
      <c r="F86" s="481"/>
      <c r="G86" s="481"/>
      <c r="H86" s="481"/>
      <c r="I86" s="48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  <c r="AMJ86"/>
    </row>
    <row r="87" spans="1:1024" ht="30.75" customHeight="1" x14ac:dyDescent="0.3">
      <c r="A87" s="286"/>
      <c r="B87" s="605" t="s">
        <v>89</v>
      </c>
      <c r="C87" s="605"/>
      <c r="D87" s="605"/>
      <c r="E87" s="605"/>
      <c r="F87" s="605"/>
      <c r="G87" s="605"/>
      <c r="H87" s="605"/>
      <c r="I87" s="60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s="290" customFormat="1" ht="27.75" customHeight="1" x14ac:dyDescent="0.25">
      <c r="A88" s="286"/>
      <c r="B88" s="603" t="s">
        <v>7</v>
      </c>
      <c r="C88" s="603"/>
      <c r="D88" s="603"/>
      <c r="E88" s="603"/>
      <c r="F88" s="603"/>
      <c r="G88" s="603"/>
      <c r="H88" s="603" t="s">
        <v>90</v>
      </c>
      <c r="I88" s="603"/>
      <c r="AMB88" s="91"/>
      <c r="AMC88" s="91"/>
      <c r="AMD88" s="91"/>
      <c r="AME88" s="91"/>
      <c r="AMF88" s="91"/>
      <c r="AMG88" s="91"/>
      <c r="AMH88" s="91"/>
      <c r="AMI88" s="91"/>
      <c r="AMJ88" s="91"/>
    </row>
    <row r="89" spans="1:1024" ht="52.5" customHeight="1" x14ac:dyDescent="0.3">
      <c r="A89" s="286"/>
      <c r="B89" s="611" t="s">
        <v>91</v>
      </c>
      <c r="C89" s="611"/>
      <c r="D89" s="611"/>
      <c r="E89" s="611"/>
      <c r="F89" s="611"/>
      <c r="G89" s="611"/>
      <c r="H89" s="612" t="s">
        <v>92</v>
      </c>
      <c r="I89" s="612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62.25" customHeight="1" x14ac:dyDescent="0.3">
      <c r="A90" s="286"/>
      <c r="B90" s="611"/>
      <c r="C90" s="611"/>
      <c r="D90" s="611"/>
      <c r="E90" s="611"/>
      <c r="F90" s="611"/>
      <c r="G90" s="611"/>
      <c r="H90" s="612" t="s">
        <v>93</v>
      </c>
      <c r="I90" s="612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41.1" customHeight="1" x14ac:dyDescent="0.3">
      <c r="A91"/>
      <c r="B91" s="595" t="s">
        <v>94</v>
      </c>
      <c r="C91" s="595"/>
      <c r="D91" s="595"/>
      <c r="E91" s="595"/>
      <c r="F91" s="595"/>
      <c r="G91" s="595"/>
      <c r="H91" s="600">
        <v>8000</v>
      </c>
      <c r="I91" s="600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45" customHeight="1" x14ac:dyDescent="0.3">
      <c r="A92" s="331"/>
      <c r="B92" s="595" t="s">
        <v>95</v>
      </c>
      <c r="C92" s="595"/>
      <c r="D92" s="595"/>
      <c r="E92" s="595"/>
      <c r="F92" s="595"/>
      <c r="G92" s="595"/>
      <c r="H92" s="600">
        <v>20000</v>
      </c>
      <c r="I92" s="600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35.25" customHeight="1" x14ac:dyDescent="0.3">
      <c r="A93" s="286"/>
      <c r="B93" s="595" t="s">
        <v>96</v>
      </c>
      <c r="C93" s="595"/>
      <c r="D93" s="595"/>
      <c r="E93" s="595"/>
      <c r="F93" s="595"/>
      <c r="G93" s="595"/>
      <c r="H93" s="600">
        <v>10000</v>
      </c>
      <c r="I93" s="600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33" customHeight="1" x14ac:dyDescent="0.3">
      <c r="A94" s="286"/>
      <c r="B94" s="595" t="s">
        <v>97</v>
      </c>
      <c r="C94" s="595"/>
      <c r="D94" s="595"/>
      <c r="E94" s="595"/>
      <c r="F94" s="595"/>
      <c r="G94" s="595"/>
      <c r="H94" s="600" t="s">
        <v>98</v>
      </c>
      <c r="I94" s="600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37.5" customHeight="1" x14ac:dyDescent="0.3">
      <c r="A95" s="286"/>
      <c r="B95" s="609" t="s">
        <v>99</v>
      </c>
      <c r="C95" s="609"/>
      <c r="D95" s="609"/>
      <c r="E95" s="609"/>
      <c r="F95" s="609"/>
      <c r="G95" s="609"/>
      <c r="H95" s="602">
        <v>3000</v>
      </c>
      <c r="I95" s="602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30" customHeight="1" x14ac:dyDescent="0.3">
      <c r="A96" s="286"/>
      <c r="B96" s="610" t="s">
        <v>100</v>
      </c>
      <c r="C96" s="610"/>
      <c r="D96" s="610"/>
      <c r="E96" s="610"/>
      <c r="F96" s="610"/>
      <c r="G96" s="610"/>
      <c r="H96" s="600" t="s">
        <v>101</v>
      </c>
      <c r="I96" s="600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29.1" customHeight="1" x14ac:dyDescent="0.3">
      <c r="A97" s="286"/>
      <c r="B97" s="610" t="s">
        <v>409</v>
      </c>
      <c r="C97" s="610"/>
      <c r="D97" s="610"/>
      <c r="E97" s="610"/>
      <c r="F97" s="610"/>
      <c r="G97" s="610"/>
      <c r="H97" s="600" t="s">
        <v>101</v>
      </c>
      <c r="I97" s="600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54" customHeight="1" x14ac:dyDescent="0.3">
      <c r="A98" s="286"/>
      <c r="B98" s="597" t="s">
        <v>103</v>
      </c>
      <c r="C98" s="597"/>
      <c r="D98" s="597"/>
      <c r="E98" s="597"/>
      <c r="F98" s="597"/>
      <c r="G98" s="597"/>
      <c r="H98" s="608">
        <v>3500</v>
      </c>
      <c r="I98" s="60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29.25" customHeight="1" x14ac:dyDescent="0.3">
      <c r="A99" s="286"/>
      <c r="B99" s="478"/>
      <c r="C99" s="478"/>
      <c r="D99" s="478"/>
      <c r="E99" s="478"/>
      <c r="F99" s="478"/>
      <c r="G99" s="478"/>
      <c r="H99" s="478"/>
      <c r="I99" s="478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27.75" customHeight="1" x14ac:dyDescent="0.3">
      <c r="A100" s="286"/>
      <c r="B100" s="606" t="s">
        <v>104</v>
      </c>
      <c r="C100" s="606"/>
      <c r="D100" s="606"/>
      <c r="E100" s="606"/>
      <c r="F100" s="606"/>
      <c r="G100" s="606"/>
      <c r="H100" s="606"/>
      <c r="I100" s="606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s="290" customFormat="1" ht="33.75" customHeight="1" x14ac:dyDescent="0.25">
      <c r="A101" s="286"/>
      <c r="B101" s="607" t="s">
        <v>7</v>
      </c>
      <c r="C101" s="607"/>
      <c r="D101" s="607"/>
      <c r="E101" s="607"/>
      <c r="F101" s="607"/>
      <c r="G101" s="607"/>
      <c r="H101" s="607" t="s">
        <v>105</v>
      </c>
      <c r="I101" s="607"/>
      <c r="AMB101" s="91"/>
      <c r="AMC101" s="91"/>
      <c r="AMD101" s="91"/>
      <c r="AME101" s="91"/>
      <c r="AMF101" s="91"/>
      <c r="AMG101" s="91"/>
      <c r="AMH101" s="91"/>
      <c r="AMI101" s="91"/>
      <c r="AMJ101" s="91"/>
    </row>
    <row r="102" spans="1:1024" ht="27" customHeight="1" x14ac:dyDescent="0.3">
      <c r="A102" s="332"/>
      <c r="B102" s="595" t="s">
        <v>106</v>
      </c>
      <c r="C102" s="595"/>
      <c r="D102" s="595"/>
      <c r="E102" s="595"/>
      <c r="F102" s="595"/>
      <c r="G102" s="595"/>
      <c r="H102" s="608">
        <v>15000</v>
      </c>
      <c r="I102" s="608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29.25" customHeight="1" x14ac:dyDescent="0.3">
      <c r="A103" s="286"/>
      <c r="B103" s="595" t="s">
        <v>107</v>
      </c>
      <c r="C103" s="595"/>
      <c r="D103" s="595"/>
      <c r="E103" s="595"/>
      <c r="F103" s="595"/>
      <c r="G103" s="595"/>
      <c r="H103" s="600">
        <v>500</v>
      </c>
      <c r="I103" s="600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ht="30" customHeight="1" x14ac:dyDescent="0.3">
      <c r="A104" s="286"/>
      <c r="B104" s="333"/>
      <c r="C104" s="334"/>
      <c r="D104" s="334"/>
      <c r="E104" s="334"/>
      <c r="F104" s="334"/>
      <c r="G104" s="334"/>
      <c r="H104" s="335"/>
      <c r="I104" s="330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</row>
    <row r="105" spans="1:1024" ht="28.5" customHeight="1" x14ac:dyDescent="0.3">
      <c r="A105" s="286"/>
      <c r="B105" s="606" t="s">
        <v>108</v>
      </c>
      <c r="C105" s="606"/>
      <c r="D105" s="606"/>
      <c r="E105" s="606"/>
      <c r="F105" s="606"/>
      <c r="G105" s="606"/>
      <c r="H105" s="606"/>
      <c r="I105" s="606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s="290" customFormat="1" ht="38.25" customHeight="1" x14ac:dyDescent="0.25">
      <c r="A106" s="286"/>
      <c r="B106" s="603" t="s">
        <v>7</v>
      </c>
      <c r="C106" s="603"/>
      <c r="D106" s="603"/>
      <c r="E106" s="603"/>
      <c r="F106" s="603"/>
      <c r="G106" s="603"/>
      <c r="H106" s="603" t="s">
        <v>105</v>
      </c>
      <c r="I106" s="603"/>
      <c r="AMB106" s="91"/>
      <c r="AMC106" s="91"/>
      <c r="AMD106" s="91"/>
      <c r="AME106" s="91"/>
      <c r="AMF106" s="91"/>
      <c r="AMG106" s="91"/>
      <c r="AMH106" s="91"/>
      <c r="AMI106" s="91"/>
      <c r="AMJ106" s="91"/>
    </row>
    <row r="107" spans="1:1024" ht="30.75" customHeight="1" x14ac:dyDescent="0.3">
      <c r="A107" s="286"/>
      <c r="B107" s="595" t="s">
        <v>109</v>
      </c>
      <c r="C107" s="595"/>
      <c r="D107" s="595"/>
      <c r="E107" s="595"/>
      <c r="F107" s="595"/>
      <c r="G107" s="595"/>
      <c r="H107" s="600">
        <v>15000</v>
      </c>
      <c r="I107" s="600"/>
    </row>
    <row r="108" spans="1:1024" ht="48.75" customHeight="1" x14ac:dyDescent="0.3">
      <c r="A108" s="286"/>
      <c r="B108" s="604" t="s">
        <v>110</v>
      </c>
      <c r="C108" s="604"/>
      <c r="D108" s="604"/>
      <c r="E108" s="604"/>
      <c r="F108" s="604"/>
      <c r="G108" s="604"/>
      <c r="H108" s="600">
        <v>20000</v>
      </c>
      <c r="I108" s="600"/>
    </row>
    <row r="109" spans="1:1024" ht="21" customHeight="1" x14ac:dyDescent="0.3">
      <c r="A109" s="286"/>
      <c r="B109" s="327"/>
      <c r="C109" s="327"/>
      <c r="D109" s="327"/>
      <c r="E109" s="327"/>
      <c r="F109" s="327"/>
      <c r="G109" s="327"/>
      <c r="H109" s="327"/>
      <c r="I109" s="327"/>
    </row>
    <row r="110" spans="1:1024" ht="37.5" customHeight="1" x14ac:dyDescent="0.3">
      <c r="A110" s="286"/>
      <c r="B110" s="605" t="s">
        <v>410</v>
      </c>
      <c r="C110" s="605"/>
      <c r="D110" s="605"/>
      <c r="E110" s="605"/>
      <c r="F110" s="605"/>
      <c r="G110" s="605"/>
      <c r="H110" s="605"/>
      <c r="I110" s="605"/>
    </row>
    <row r="111" spans="1:1024" ht="34.5" customHeight="1" x14ac:dyDescent="0.3">
      <c r="A111" s="286"/>
      <c r="B111" s="603" t="s">
        <v>7</v>
      </c>
      <c r="C111" s="603"/>
      <c r="D111" s="603"/>
      <c r="E111" s="603"/>
      <c r="F111" s="603"/>
      <c r="G111" s="603"/>
      <c r="H111" s="603" t="s">
        <v>112</v>
      </c>
      <c r="I111" s="603"/>
    </row>
    <row r="112" spans="1:1024" ht="34.5" customHeight="1" x14ac:dyDescent="0.3">
      <c r="A112" s="286"/>
      <c r="B112" s="595" t="s">
        <v>113</v>
      </c>
      <c r="C112" s="595"/>
      <c r="D112" s="595"/>
      <c r="E112" s="595"/>
      <c r="F112" s="595"/>
      <c r="G112" s="595"/>
      <c r="H112" s="600" t="s">
        <v>114</v>
      </c>
      <c r="I112" s="600"/>
    </row>
    <row r="113" spans="1:9" ht="46.5" customHeight="1" x14ac:dyDescent="0.3">
      <c r="A113" s="286"/>
      <c r="B113" s="595" t="s">
        <v>115</v>
      </c>
      <c r="C113" s="595"/>
      <c r="D113" s="595"/>
      <c r="E113" s="595"/>
      <c r="F113" s="595"/>
      <c r="G113" s="595"/>
      <c r="H113" s="600" t="s">
        <v>116</v>
      </c>
      <c r="I113" s="600"/>
    </row>
    <row r="114" spans="1:9" ht="30.75" customHeight="1" x14ac:dyDescent="0.3">
      <c r="A114"/>
      <c r="B114" s="595" t="s">
        <v>117</v>
      </c>
      <c r="C114" s="595"/>
      <c r="D114" s="595"/>
      <c r="E114" s="595"/>
      <c r="F114" s="595"/>
      <c r="G114" s="595"/>
      <c r="H114" s="600" t="s">
        <v>118</v>
      </c>
      <c r="I114" s="600"/>
    </row>
    <row r="115" spans="1:9" ht="29.25" customHeight="1" x14ac:dyDescent="0.3">
      <c r="A115" s="331"/>
      <c r="B115" s="601" t="s">
        <v>119</v>
      </c>
      <c r="C115" s="601"/>
      <c r="D115" s="601"/>
      <c r="E115" s="601"/>
      <c r="F115" s="601"/>
      <c r="G115" s="601"/>
      <c r="H115" s="602" t="s">
        <v>120</v>
      </c>
      <c r="I115" s="602"/>
    </row>
    <row r="116" spans="1:9" ht="48.75" customHeight="1" x14ac:dyDescent="0.3">
      <c r="A116" s="286"/>
      <c r="B116" s="595" t="s">
        <v>121</v>
      </c>
      <c r="C116" s="595"/>
      <c r="D116" s="595"/>
      <c r="E116" s="595"/>
      <c r="F116" s="595"/>
      <c r="G116" s="595"/>
      <c r="H116" s="595"/>
      <c r="I116" s="595"/>
    </row>
    <row r="117" spans="1:9" ht="118.5" customHeight="1" x14ac:dyDescent="0.3">
      <c r="A117" s="286"/>
      <c r="B117" s="594" t="s">
        <v>411</v>
      </c>
      <c r="C117" s="594"/>
      <c r="D117" s="594"/>
      <c r="E117" s="594"/>
      <c r="F117" s="594"/>
      <c r="G117" s="594"/>
      <c r="H117" s="594"/>
      <c r="I117" s="594"/>
    </row>
    <row r="118" spans="1:9" ht="38.450000000000003" customHeight="1" x14ac:dyDescent="0.3">
      <c r="A118" s="286"/>
      <c r="B118" s="595" t="s">
        <v>123</v>
      </c>
      <c r="C118" s="595"/>
      <c r="D118" s="595"/>
      <c r="E118" s="595"/>
      <c r="F118" s="595"/>
      <c r="G118" s="595"/>
      <c r="H118" s="596" t="s">
        <v>124</v>
      </c>
      <c r="I118" s="596"/>
    </row>
    <row r="119" spans="1:9" ht="42.75" customHeight="1" x14ac:dyDescent="0.3">
      <c r="A119" s="286"/>
      <c r="B119" s="597" t="s">
        <v>125</v>
      </c>
      <c r="C119" s="597"/>
      <c r="D119" s="597"/>
      <c r="E119" s="597"/>
      <c r="F119" s="597"/>
      <c r="G119" s="597"/>
      <c r="H119" s="597"/>
      <c r="I119" s="597"/>
    </row>
    <row r="120" spans="1:9" ht="18.75" customHeight="1" x14ac:dyDescent="0.3">
      <c r="A120" s="286"/>
      <c r="B120" s="327"/>
      <c r="C120" s="336"/>
      <c r="D120" s="336"/>
      <c r="E120" s="336"/>
      <c r="F120" s="336"/>
      <c r="G120" s="336"/>
      <c r="H120" s="336"/>
      <c r="I120" s="336"/>
    </row>
    <row r="121" spans="1:9" ht="42" customHeight="1" x14ac:dyDescent="0.3">
      <c r="A121" s="332"/>
      <c r="B121" s="337" t="s">
        <v>126</v>
      </c>
      <c r="C121" s="338"/>
      <c r="D121" s="338"/>
      <c r="E121" s="338"/>
      <c r="F121" s="339"/>
      <c r="G121" s="340"/>
      <c r="H121" s="340"/>
      <c r="I121" s="341"/>
    </row>
    <row r="122" spans="1:9" ht="14.25" customHeight="1" x14ac:dyDescent="0.3">
      <c r="A122" s="332"/>
      <c r="B122" s="461"/>
      <c r="C122" s="461"/>
      <c r="D122" s="461"/>
      <c r="E122" s="461"/>
      <c r="F122" s="461"/>
      <c r="G122" s="461"/>
      <c r="H122" s="461"/>
      <c r="I122" s="461"/>
    </row>
    <row r="123" spans="1:9" ht="48" customHeight="1" x14ac:dyDescent="0.3">
      <c r="A123" s="332"/>
      <c r="B123" s="598" t="s">
        <v>127</v>
      </c>
      <c r="C123" s="598"/>
      <c r="D123" s="598"/>
      <c r="E123" s="598"/>
      <c r="F123" s="598"/>
      <c r="G123" s="598"/>
      <c r="H123" s="598"/>
      <c r="I123" s="598"/>
    </row>
    <row r="124" spans="1:9" ht="25.5" customHeight="1" x14ac:dyDescent="0.3">
      <c r="A124" s="332"/>
      <c r="B124" s="598" t="s">
        <v>128</v>
      </c>
      <c r="C124" s="598"/>
      <c r="D124" s="598"/>
      <c r="E124" s="598"/>
      <c r="F124" s="598"/>
      <c r="G124" s="598"/>
      <c r="H124" s="598"/>
      <c r="I124" s="598"/>
    </row>
    <row r="125" spans="1:9" ht="129.75" customHeight="1" x14ac:dyDescent="0.3">
      <c r="A125" s="275"/>
      <c r="B125" s="599" t="s">
        <v>412</v>
      </c>
      <c r="C125" s="599"/>
      <c r="D125" s="599"/>
      <c r="E125" s="599"/>
      <c r="F125" s="599"/>
      <c r="G125" s="599"/>
      <c r="H125" s="599"/>
      <c r="I125" s="599"/>
    </row>
    <row r="126" spans="1:9" ht="42" customHeight="1" x14ac:dyDescent="0.3"/>
    <row r="127" spans="1:9" ht="42" customHeight="1" x14ac:dyDescent="0.3"/>
    <row r="128" spans="1:9" ht="18.75" customHeight="1" x14ac:dyDescent="0.3"/>
    <row r="129" ht="117.75" customHeight="1" x14ac:dyDescent="0.3"/>
    <row r="130" ht="10.5" customHeight="1" x14ac:dyDescent="0.3"/>
    <row r="132" ht="22.5" customHeight="1" x14ac:dyDescent="0.3"/>
  </sheetData>
  <mergeCells count="164">
    <mergeCell ref="B1:I1"/>
    <mergeCell ref="B3:I3"/>
    <mergeCell ref="B4:I4"/>
    <mergeCell ref="A6:A7"/>
    <mergeCell ref="B6:E7"/>
    <mergeCell ref="G6:I6"/>
    <mergeCell ref="G7:I7"/>
    <mergeCell ref="B9:I9"/>
    <mergeCell ref="B10:E10"/>
    <mergeCell ref="B11:E11"/>
    <mergeCell ref="I11:I12"/>
    <mergeCell ref="B12:E12"/>
    <mergeCell ref="B13:E13"/>
    <mergeCell ref="B14:E14"/>
    <mergeCell ref="G14:G15"/>
    <mergeCell ref="H14:H15"/>
    <mergeCell ref="I14:I15"/>
    <mergeCell ref="B15:E15"/>
    <mergeCell ref="B16:E16"/>
    <mergeCell ref="B17:E17"/>
    <mergeCell ref="B18:E18"/>
    <mergeCell ref="G18:G19"/>
    <mergeCell ref="H18:H19"/>
    <mergeCell ref="I18:I19"/>
    <mergeCell ref="B19:E19"/>
    <mergeCell ref="B20:E20"/>
    <mergeCell ref="B21:E21"/>
    <mergeCell ref="B22:E22"/>
    <mergeCell ref="B23:E23"/>
    <mergeCell ref="G23:I23"/>
    <mergeCell ref="B25:I25"/>
    <mergeCell ref="B26:E26"/>
    <mergeCell ref="B27:E27"/>
    <mergeCell ref="B28:E28"/>
    <mergeCell ref="B29:E29"/>
    <mergeCell ref="B30:E30"/>
    <mergeCell ref="B31:E31"/>
    <mergeCell ref="B32:E32"/>
    <mergeCell ref="B33:E33"/>
    <mergeCell ref="B34:I34"/>
    <mergeCell ref="B35:I35"/>
    <mergeCell ref="B36:E36"/>
    <mergeCell ref="B37:E37"/>
    <mergeCell ref="B38:E38"/>
    <mergeCell ref="B39:E39"/>
    <mergeCell ref="B40:E40"/>
    <mergeCell ref="B41:E41"/>
    <mergeCell ref="B42:E42"/>
    <mergeCell ref="B43:E43"/>
    <mergeCell ref="B44:E44"/>
    <mergeCell ref="B46:I46"/>
    <mergeCell ref="B47:E47"/>
    <mergeCell ref="B48:E48"/>
    <mergeCell ref="B49:I49"/>
    <mergeCell ref="B50:I50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G59:I59"/>
    <mergeCell ref="B60:I60"/>
    <mergeCell ref="B61:I61"/>
    <mergeCell ref="B62:I62"/>
    <mergeCell ref="B63:I63"/>
    <mergeCell ref="B64:I64"/>
    <mergeCell ref="B65:E65"/>
    <mergeCell ref="H65:I65"/>
    <mergeCell ref="B66:E66"/>
    <mergeCell ref="H66:I66"/>
    <mergeCell ref="B68:I68"/>
    <mergeCell ref="B69:G69"/>
    <mergeCell ref="H69:I69"/>
    <mergeCell ref="B70:G70"/>
    <mergeCell ref="H70:I70"/>
    <mergeCell ref="B71:G71"/>
    <mergeCell ref="H71:I71"/>
    <mergeCell ref="B72:G72"/>
    <mergeCell ref="H72:I73"/>
    <mergeCell ref="B73:G73"/>
    <mergeCell ref="B74:G74"/>
    <mergeCell ref="H74:I74"/>
    <mergeCell ref="B75:G75"/>
    <mergeCell ref="H75:I75"/>
    <mergeCell ref="B76:G76"/>
    <mergeCell ref="H76:I76"/>
    <mergeCell ref="B77:I77"/>
    <mergeCell ref="B78:I78"/>
    <mergeCell ref="B79:G79"/>
    <mergeCell ref="H79:I79"/>
    <mergeCell ref="B80:G80"/>
    <mergeCell ref="H80:I80"/>
    <mergeCell ref="B81:G81"/>
    <mergeCell ref="H81:I81"/>
    <mergeCell ref="B82:G82"/>
    <mergeCell ref="H82:I82"/>
    <mergeCell ref="B83:G83"/>
    <mergeCell ref="H83:I83"/>
    <mergeCell ref="B84:G84"/>
    <mergeCell ref="H84:I84"/>
    <mergeCell ref="B85:G85"/>
    <mergeCell ref="H85:I85"/>
    <mergeCell ref="B86:I86"/>
    <mergeCell ref="B87:I87"/>
    <mergeCell ref="B88:G88"/>
    <mergeCell ref="H88:I88"/>
    <mergeCell ref="B89:G90"/>
    <mergeCell ref="H89:I89"/>
    <mergeCell ref="H90:I90"/>
    <mergeCell ref="B91:G91"/>
    <mergeCell ref="H91:I91"/>
    <mergeCell ref="B92:G92"/>
    <mergeCell ref="H92:I92"/>
    <mergeCell ref="B93:G93"/>
    <mergeCell ref="H93:I93"/>
    <mergeCell ref="B94:G94"/>
    <mergeCell ref="H94:I94"/>
    <mergeCell ref="B95:G95"/>
    <mergeCell ref="H95:I95"/>
    <mergeCell ref="B96:G96"/>
    <mergeCell ref="H96:I96"/>
    <mergeCell ref="B97:G97"/>
    <mergeCell ref="H97:I97"/>
    <mergeCell ref="B98:G98"/>
    <mergeCell ref="H98:I98"/>
    <mergeCell ref="B99:I99"/>
    <mergeCell ref="B100:I100"/>
    <mergeCell ref="B101:G101"/>
    <mergeCell ref="H101:I101"/>
    <mergeCell ref="B102:G102"/>
    <mergeCell ref="H102:I102"/>
    <mergeCell ref="B103:G103"/>
    <mergeCell ref="H103:I103"/>
    <mergeCell ref="B105:I105"/>
    <mergeCell ref="B106:G106"/>
    <mergeCell ref="H106:I106"/>
    <mergeCell ref="B107:G107"/>
    <mergeCell ref="H107:I107"/>
    <mergeCell ref="B108:G108"/>
    <mergeCell ref="H108:I108"/>
    <mergeCell ref="B110:I110"/>
    <mergeCell ref="B111:G111"/>
    <mergeCell ref="H111:I111"/>
    <mergeCell ref="B117:I117"/>
    <mergeCell ref="B118:G118"/>
    <mergeCell ref="H118:I118"/>
    <mergeCell ref="B119:I119"/>
    <mergeCell ref="B122:I122"/>
    <mergeCell ref="B123:I123"/>
    <mergeCell ref="B124:I124"/>
    <mergeCell ref="B125:I125"/>
    <mergeCell ref="B112:G112"/>
    <mergeCell ref="H112:I112"/>
    <mergeCell ref="B113:G113"/>
    <mergeCell ref="H113:I113"/>
    <mergeCell ref="B114:G114"/>
    <mergeCell ref="H114:I114"/>
    <mergeCell ref="B115:G115"/>
    <mergeCell ref="H115:I115"/>
    <mergeCell ref="B116:I116"/>
  </mergeCells>
  <pageMargins left="0.70833333333333304" right="0.39374999999999999" top="0.63472222222222197" bottom="0.63472222222222197" header="0.31527777777777799" footer="0.31527777777777799"/>
  <pageSetup paperSize="0" scale="0" firstPageNumber="0" orientation="portrait" usePrinterDefaults="0" horizontalDpi="0" verticalDpi="0" copies="0"/>
  <headerFooter>
    <oddHeader>&amp;L&amp;"Calibri1,Обычный"РЕЕСТР СТОИМОСТИ УСЛУГ &amp;C&amp;"Calibri1,Обычный"АО "Университет КАЗГЮУ имени М.С. Нарикбаева"    &amp;R&amp;"Calibri1,Обычный"НА 2018-2019 УЧЕБНЫЙ ГОД</oddHeader>
    <oddFooter>&amp;C&amp;"Calibri1,Обычный"Страница  &amp;P из &amp;N</oddFooter>
  </headerFooter>
  <rowBreaks count="2" manualBreakCount="2">
    <brk id="62" max="16383" man="1"/>
    <brk id="108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K122"/>
  <sheetViews>
    <sheetView zoomScaleNormal="100" zoomScalePageLayoutView="60" workbookViewId="0"/>
  </sheetViews>
  <sheetFormatPr defaultRowHeight="15" x14ac:dyDescent="0.25"/>
  <cols>
    <col min="1" max="1" width="3.140625" style="342"/>
    <col min="2" max="2" width="41.5703125" style="343"/>
    <col min="3" max="3" width="8.28515625" style="343"/>
    <col min="4" max="4" width="7.85546875" style="343"/>
    <col min="5" max="5" width="9.140625" style="343"/>
    <col min="6" max="7" width="0" style="344" hidden="1"/>
    <col min="8" max="8" width="24.7109375" style="345"/>
    <col min="9" max="9" width="19.42578125" style="345"/>
    <col min="10" max="12" width="35.42578125" style="345"/>
    <col min="13" max="13" width="17.85546875" style="346"/>
    <col min="14" max="14" width="13.42578125" style="343"/>
    <col min="15" max="15" width="13" style="343"/>
    <col min="16" max="1025" width="10.42578125" style="343"/>
  </cols>
  <sheetData>
    <row r="1" spans="1:1024" x14ac:dyDescent="0.25">
      <c r="A1"/>
      <c r="B1"/>
      <c r="C1"/>
      <c r="D1"/>
      <c r="E1"/>
      <c r="F1"/>
      <c r="G1"/>
      <c r="H1"/>
      <c r="I1"/>
      <c r="J1"/>
      <c r="K1"/>
      <c r="L1"/>
      <c r="M1" s="347">
        <v>7.0000000000000007E-2</v>
      </c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x14ac:dyDescent="0.25">
      <c r="A2" s="348"/>
      <c r="B2" s="687" t="s">
        <v>413</v>
      </c>
      <c r="C2" s="687"/>
      <c r="D2" s="687"/>
      <c r="E2" s="687"/>
      <c r="F2" s="687"/>
      <c r="G2" s="687"/>
      <c r="H2" s="687"/>
      <c r="I2" s="687"/>
      <c r="J2" s="687"/>
      <c r="K2" s="349"/>
      <c r="L2" s="349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x14ac:dyDescent="0.25">
      <c r="A3" s="348"/>
      <c r="B3" s="349"/>
      <c r="C3" s="349"/>
      <c r="D3" s="349"/>
      <c r="E3" s="349"/>
      <c r="F3" s="349"/>
      <c r="G3" s="349"/>
      <c r="H3" s="349"/>
      <c r="I3" s="349"/>
      <c r="J3" s="349"/>
      <c r="K3" s="349"/>
      <c r="L3" s="349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x14ac:dyDescent="0.25">
      <c r="A4" s="348"/>
      <c r="B4" s="349"/>
      <c r="C4" s="349"/>
      <c r="D4" s="349"/>
      <c r="E4" s="349"/>
      <c r="F4" s="349"/>
      <c r="G4" s="349"/>
      <c r="H4" s="349"/>
      <c r="I4" s="349"/>
      <c r="J4" s="349"/>
      <c r="K4" s="349"/>
      <c r="L4" s="349"/>
      <c r="M4"/>
      <c r="N4" s="343">
        <v>1</v>
      </c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s="343" customFormat="1" ht="12.75" x14ac:dyDescent="0.2">
      <c r="A5" s="342"/>
      <c r="B5" s="350"/>
      <c r="C5" s="350"/>
      <c r="D5" s="350"/>
      <c r="F5" s="351"/>
      <c r="G5" s="351"/>
      <c r="M5" s="346"/>
    </row>
    <row r="6" spans="1:1024" ht="27" customHeight="1" x14ac:dyDescent="0.35">
      <c r="A6"/>
      <c r="B6" s="688" t="s">
        <v>414</v>
      </c>
      <c r="C6" s="688"/>
      <c r="D6" s="688"/>
      <c r="E6" s="688"/>
      <c r="F6" s="688"/>
      <c r="G6" s="688"/>
      <c r="H6" s="688"/>
      <c r="I6" s="688"/>
      <c r="J6" s="688"/>
      <c r="K6" s="352"/>
      <c r="L6" s="352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27" customHeight="1" x14ac:dyDescent="0.35">
      <c r="A7"/>
      <c r="B7" s="688" t="s">
        <v>2</v>
      </c>
      <c r="C7" s="688"/>
      <c r="D7" s="688"/>
      <c r="E7" s="688"/>
      <c r="F7" s="688"/>
      <c r="G7" s="688"/>
      <c r="H7" s="688"/>
      <c r="I7" s="688"/>
      <c r="J7" s="688"/>
      <c r="K7" s="352"/>
      <c r="L7" s="352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25">
      <c r="A8"/>
      <c r="B8" s="353"/>
      <c r="C8" s="353"/>
      <c r="D8" s="353"/>
      <c r="E8" s="353"/>
      <c r="F8" s="353"/>
      <c r="G8" s="353"/>
      <c r="H8" s="353"/>
      <c r="I8" s="353"/>
      <c r="J8" s="353"/>
      <c r="K8" s="353"/>
      <c r="L8" s="353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x14ac:dyDescent="0.25">
      <c r="A9"/>
      <c r="B9" s="350"/>
      <c r="C9" s="350"/>
      <c r="D9" s="350"/>
      <c r="E9" s="350"/>
      <c r="F9" s="354"/>
      <c r="G9" s="354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31.5" customHeight="1" x14ac:dyDescent="0.25">
      <c r="A10" s="461"/>
      <c r="B10" s="689" t="s">
        <v>3</v>
      </c>
      <c r="C10" s="689"/>
      <c r="D10" s="689"/>
      <c r="E10" s="689"/>
      <c r="F10" s="355"/>
      <c r="G10" s="356"/>
      <c r="H10" s="689" t="s">
        <v>4</v>
      </c>
      <c r="I10" s="689"/>
      <c r="J10" s="689"/>
      <c r="K10" s="357" t="s">
        <v>415</v>
      </c>
      <c r="L10" s="357" t="s">
        <v>416</v>
      </c>
      <c r="M10" s="346" t="s">
        <v>417</v>
      </c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13.5" customHeight="1" x14ac:dyDescent="0.25">
      <c r="A11" s="461"/>
      <c r="B11" s="689"/>
      <c r="C11" s="689"/>
      <c r="D11" s="689"/>
      <c r="E11" s="689"/>
      <c r="F11" s="355"/>
      <c r="G11" s="356"/>
      <c r="H11" s="689" t="s">
        <v>418</v>
      </c>
      <c r="I11" s="689"/>
      <c r="J11" s="689"/>
      <c r="K11" s="357"/>
      <c r="L11" s="357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x14ac:dyDescent="0.25">
      <c r="A12" s="358"/>
      <c r="B12" s="359"/>
      <c r="C12" s="359"/>
      <c r="D12" s="359"/>
      <c r="E12" s="359"/>
      <c r="F12" s="359"/>
      <c r="G12" s="360"/>
      <c r="H12" s="360"/>
      <c r="I12" s="360"/>
      <c r="J12" s="360"/>
      <c r="K12" s="360"/>
      <c r="L12" s="360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</row>
    <row r="13" spans="1:1024" x14ac:dyDescent="0.25">
      <c r="A13"/>
      <c r="B13" s="660" t="s">
        <v>419</v>
      </c>
      <c r="C13" s="660"/>
      <c r="D13" s="660"/>
      <c r="E13" s="660"/>
      <c r="F13" s="660"/>
      <c r="G13" s="660"/>
      <c r="H13" s="660"/>
      <c r="I13" s="660"/>
      <c r="J13" s="660"/>
      <c r="K13" s="361"/>
      <c r="L13" s="361"/>
      <c r="M13" s="362" t="s">
        <v>420</v>
      </c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</row>
    <row r="14" spans="1:1024" ht="28.5" customHeight="1" x14ac:dyDescent="0.25">
      <c r="A14" s="363"/>
      <c r="B14" s="690" t="s">
        <v>7</v>
      </c>
      <c r="C14" s="690"/>
      <c r="D14" s="690"/>
      <c r="E14" s="690"/>
      <c r="F14" s="365"/>
      <c r="G14" s="366" t="s">
        <v>421</v>
      </c>
      <c r="H14" s="367" t="s">
        <v>8</v>
      </c>
      <c r="I14" s="367" t="s">
        <v>9</v>
      </c>
      <c r="J14" s="364" t="s">
        <v>10</v>
      </c>
      <c r="K14" s="359"/>
      <c r="L14" s="359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</row>
    <row r="15" spans="1:1024" x14ac:dyDescent="0.25">
      <c r="A15" s="368"/>
      <c r="B15" s="674" t="s">
        <v>11</v>
      </c>
      <c r="C15" s="674"/>
      <c r="D15" s="674"/>
      <c r="E15" s="674"/>
      <c r="F15" s="369" t="e">
        <f>J15*G15/H15</f>
        <v>#VALUE!</v>
      </c>
      <c r="G15" s="370">
        <v>142</v>
      </c>
      <c r="H15" s="371" t="s">
        <v>12</v>
      </c>
      <c r="I15" s="372" t="s">
        <v>422</v>
      </c>
      <c r="J15" s="684">
        <v>22000</v>
      </c>
      <c r="K15" s="373">
        <f>J15*12</f>
        <v>264000</v>
      </c>
      <c r="L15" s="373">
        <f>J15*22</f>
        <v>484000</v>
      </c>
      <c r="M15" s="374">
        <v>22000</v>
      </c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</row>
    <row r="16" spans="1:1024" x14ac:dyDescent="0.25">
      <c r="A16" s="368"/>
      <c r="B16" s="676" t="s">
        <v>14</v>
      </c>
      <c r="C16" s="676"/>
      <c r="D16" s="676"/>
      <c r="E16" s="676"/>
      <c r="F16" s="371" t="e">
        <f>J16*G16/H16</f>
        <v>#VALUE!</v>
      </c>
      <c r="G16" s="375">
        <v>138</v>
      </c>
      <c r="H16" s="371" t="s">
        <v>15</v>
      </c>
      <c r="I16" s="376">
        <f>138</f>
        <v>138</v>
      </c>
      <c r="J16" s="684"/>
      <c r="K16" s="373">
        <f>K15</f>
        <v>264000</v>
      </c>
      <c r="L16" s="373">
        <f>L15</f>
        <v>484000</v>
      </c>
      <c r="M16" s="374">
        <v>22000</v>
      </c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</row>
    <row r="17" spans="1:1024" x14ac:dyDescent="0.25">
      <c r="A17" s="368"/>
      <c r="B17" s="676" t="s">
        <v>16</v>
      </c>
      <c r="C17" s="676"/>
      <c r="D17" s="676"/>
      <c r="E17" s="676"/>
      <c r="F17" s="371" t="e">
        <f>J17*G17/H17</f>
        <v>#VALUE!</v>
      </c>
      <c r="G17" s="375">
        <v>142</v>
      </c>
      <c r="H17" s="371" t="s">
        <v>15</v>
      </c>
      <c r="I17" s="376">
        <f>138</f>
        <v>138</v>
      </c>
      <c r="J17" s="377">
        <v>18000</v>
      </c>
      <c r="K17" s="373">
        <f>J17*12</f>
        <v>216000</v>
      </c>
      <c r="L17" s="373">
        <f>J17*22</f>
        <v>396000</v>
      </c>
      <c r="M17" s="374">
        <v>16000</v>
      </c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</row>
    <row r="18" spans="1:1024" ht="12.75" hidden="1" customHeight="1" x14ac:dyDescent="0.25">
      <c r="A18" s="368"/>
      <c r="B18" s="686" t="s">
        <v>423</v>
      </c>
      <c r="C18" s="686"/>
      <c r="D18" s="686"/>
      <c r="E18" s="686"/>
      <c r="F18" s="378" t="e">
        <f>J18*G18/H18</f>
        <v>#VALUE!</v>
      </c>
      <c r="G18" s="379">
        <v>138</v>
      </c>
      <c r="H18" s="371" t="s">
        <v>15</v>
      </c>
      <c r="I18" s="376">
        <v>10</v>
      </c>
      <c r="J18" s="380">
        <v>10800</v>
      </c>
      <c r="K18" s="373">
        <f>J18*12</f>
        <v>129600</v>
      </c>
      <c r="L18" s="373">
        <f>J18*22</f>
        <v>237600</v>
      </c>
      <c r="M18" s="374">
        <v>10800</v>
      </c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</row>
    <row r="19" spans="1:1024" x14ac:dyDescent="0.25">
      <c r="A19" s="368"/>
      <c r="B19" s="668" t="s">
        <v>17</v>
      </c>
      <c r="C19" s="668"/>
      <c r="D19" s="668"/>
      <c r="E19" s="668"/>
      <c r="F19" s="371" t="e">
        <f>J19*G19/H19</f>
        <v>#VALUE!</v>
      </c>
      <c r="G19" s="375">
        <v>142</v>
      </c>
      <c r="H19" s="682" t="s">
        <v>15</v>
      </c>
      <c r="I19" s="683">
        <f>138</f>
        <v>138</v>
      </c>
      <c r="J19" s="684">
        <v>27000</v>
      </c>
      <c r="K19" s="373">
        <f>J19*12</f>
        <v>324000</v>
      </c>
      <c r="L19" s="373">
        <f>J19*22</f>
        <v>594000</v>
      </c>
      <c r="M19" s="374">
        <v>26700</v>
      </c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</row>
    <row r="20" spans="1:1024" x14ac:dyDescent="0.25">
      <c r="A20" s="368"/>
      <c r="B20" s="668" t="s">
        <v>18</v>
      </c>
      <c r="C20" s="668"/>
      <c r="D20" s="668"/>
      <c r="E20" s="668"/>
      <c r="F20" s="371"/>
      <c r="G20" s="375">
        <v>142</v>
      </c>
      <c r="H20" s="682"/>
      <c r="I20" s="683"/>
      <c r="J20" s="684"/>
      <c r="K20" s="373">
        <f>K19</f>
        <v>324000</v>
      </c>
      <c r="L20" s="373">
        <f>L19</f>
        <v>594000</v>
      </c>
      <c r="M20" s="374">
        <v>26700</v>
      </c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</row>
    <row r="21" spans="1:1024" x14ac:dyDescent="0.25">
      <c r="A21" s="368"/>
      <c r="B21" s="668" t="s">
        <v>19</v>
      </c>
      <c r="C21" s="668"/>
      <c r="D21" s="668"/>
      <c r="E21" s="668"/>
      <c r="F21" s="371"/>
      <c r="G21" s="375">
        <v>140</v>
      </c>
      <c r="H21" s="371" t="s">
        <v>15</v>
      </c>
      <c r="I21" s="376">
        <f>138</f>
        <v>138</v>
      </c>
      <c r="J21" s="377">
        <v>25000</v>
      </c>
      <c r="K21" s="373">
        <f>J21*12</f>
        <v>300000</v>
      </c>
      <c r="L21" s="373">
        <f>J21*22</f>
        <v>550000</v>
      </c>
      <c r="M21" s="374">
        <v>24400</v>
      </c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</row>
    <row r="22" spans="1:1024" x14ac:dyDescent="0.25">
      <c r="A22" s="368"/>
      <c r="B22" s="668" t="s">
        <v>20</v>
      </c>
      <c r="C22" s="668"/>
      <c r="D22" s="668"/>
      <c r="E22" s="668"/>
      <c r="F22" s="371">
        <f>J22*G22/4</f>
        <v>852000</v>
      </c>
      <c r="G22" s="375">
        <v>142</v>
      </c>
      <c r="H22" s="371" t="s">
        <v>15</v>
      </c>
      <c r="I22" s="376">
        <f>138</f>
        <v>138</v>
      </c>
      <c r="J22" s="377">
        <v>24000</v>
      </c>
      <c r="K22" s="373">
        <f>J22*12</f>
        <v>288000</v>
      </c>
      <c r="L22" s="373">
        <f>J22*22</f>
        <v>528000</v>
      </c>
      <c r="M22" s="374">
        <v>23600</v>
      </c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</row>
    <row r="23" spans="1:1024" x14ac:dyDescent="0.25">
      <c r="A23" s="368"/>
      <c r="B23" s="668" t="s">
        <v>21</v>
      </c>
      <c r="C23" s="668"/>
      <c r="D23" s="668"/>
      <c r="E23" s="668"/>
      <c r="F23" s="371"/>
      <c r="G23" s="375">
        <v>154</v>
      </c>
      <c r="H23" s="682" t="s">
        <v>15</v>
      </c>
      <c r="I23" s="683">
        <f>138</f>
        <v>138</v>
      </c>
      <c r="J23" s="684">
        <v>21000</v>
      </c>
      <c r="K23" s="373">
        <f>J23*12</f>
        <v>252000</v>
      </c>
      <c r="L23" s="373">
        <f>J23*22</f>
        <v>462000</v>
      </c>
      <c r="M23" s="374">
        <v>20500</v>
      </c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x14ac:dyDescent="0.25">
      <c r="A24" s="368"/>
      <c r="B24" s="668" t="s">
        <v>22</v>
      </c>
      <c r="C24" s="668"/>
      <c r="D24" s="668"/>
      <c r="E24" s="668"/>
      <c r="F24" s="371">
        <f>J24*G24/4</f>
        <v>0</v>
      </c>
      <c r="G24" s="375">
        <v>144</v>
      </c>
      <c r="H24" s="682"/>
      <c r="I24" s="683"/>
      <c r="J24" s="684"/>
      <c r="K24" s="373">
        <f>K23</f>
        <v>252000</v>
      </c>
      <c r="L24" s="373">
        <f>L23</f>
        <v>462000</v>
      </c>
      <c r="M24" s="374">
        <v>20500</v>
      </c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ht="12.75" hidden="1" customHeight="1" x14ac:dyDescent="0.25">
      <c r="A25" s="368"/>
      <c r="B25" s="685" t="s">
        <v>22</v>
      </c>
      <c r="C25" s="685"/>
      <c r="D25" s="685"/>
      <c r="E25" s="685"/>
      <c r="F25" s="382"/>
      <c r="G25" s="383"/>
      <c r="H25" s="371" t="s">
        <v>15</v>
      </c>
      <c r="I25" s="384">
        <v>10</v>
      </c>
      <c r="J25" s="377">
        <v>11100</v>
      </c>
      <c r="K25" s="373">
        <f>J25*12</f>
        <v>133200</v>
      </c>
      <c r="L25" s="373">
        <f>J25*22</f>
        <v>244200</v>
      </c>
      <c r="M25" s="374">
        <v>11100</v>
      </c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</row>
    <row r="26" spans="1:1024" x14ac:dyDescent="0.25">
      <c r="A26" s="368"/>
      <c r="B26" s="668" t="s">
        <v>23</v>
      </c>
      <c r="C26" s="668"/>
      <c r="D26" s="668"/>
      <c r="E26" s="668"/>
      <c r="F26" s="371"/>
      <c r="G26" s="375">
        <v>142</v>
      </c>
      <c r="H26" s="371" t="s">
        <v>15</v>
      </c>
      <c r="I26" s="376">
        <f>138</f>
        <v>138</v>
      </c>
      <c r="J26" s="377">
        <v>18000</v>
      </c>
      <c r="K26" s="373">
        <f>J26*12</f>
        <v>216000</v>
      </c>
      <c r="L26" s="373">
        <f>J26*22</f>
        <v>396000</v>
      </c>
      <c r="M26" s="374">
        <v>14200</v>
      </c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</row>
    <row r="27" spans="1:1024" hidden="1" x14ac:dyDescent="0.25">
      <c r="A27" s="368"/>
      <c r="B27" s="679" t="s">
        <v>424</v>
      </c>
      <c r="C27" s="679"/>
      <c r="D27" s="679"/>
      <c r="E27" s="679"/>
      <c r="F27" s="378"/>
      <c r="G27" s="379">
        <v>142</v>
      </c>
      <c r="H27" s="371" t="s">
        <v>15</v>
      </c>
      <c r="I27" s="376">
        <v>10</v>
      </c>
      <c r="J27" s="380">
        <v>9000</v>
      </c>
      <c r="K27" s="373">
        <f>J27*12</f>
        <v>108000</v>
      </c>
      <c r="L27" s="373">
        <f>J27*22</f>
        <v>198000</v>
      </c>
      <c r="M27" s="374">
        <v>9000</v>
      </c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</row>
    <row r="28" spans="1:1024" x14ac:dyDescent="0.25">
      <c r="A28" s="368"/>
      <c r="B28" s="668" t="s">
        <v>24</v>
      </c>
      <c r="C28" s="668"/>
      <c r="D28" s="668"/>
      <c r="E28" s="668"/>
      <c r="F28" s="371"/>
      <c r="G28" s="375"/>
      <c r="H28" s="371" t="s">
        <v>48</v>
      </c>
      <c r="I28" s="376">
        <v>8</v>
      </c>
      <c r="J28" s="377">
        <v>10000</v>
      </c>
      <c r="K28" s="373">
        <f>J28*12</f>
        <v>120000</v>
      </c>
      <c r="L28" s="373">
        <f>J28*22</f>
        <v>220000</v>
      </c>
      <c r="M28" s="374">
        <v>10000</v>
      </c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</row>
    <row r="29" spans="1:1024" x14ac:dyDescent="0.25">
      <c r="A29" s="368"/>
      <c r="B29" s="385"/>
      <c r="C29" s="385"/>
      <c r="D29" s="385"/>
      <c r="E29" s="385"/>
      <c r="F29" s="386"/>
      <c r="G29" s="387"/>
      <c r="H29" s="386"/>
      <c r="I29" s="386"/>
      <c r="J29" s="388"/>
      <c r="K29" s="388"/>
      <c r="L29" s="388"/>
      <c r="M29" s="374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</row>
    <row r="30" spans="1:1024" x14ac:dyDescent="0.25">
      <c r="A30"/>
      <c r="B30" s="673" t="s">
        <v>425</v>
      </c>
      <c r="C30" s="673"/>
      <c r="D30" s="673"/>
      <c r="E30" s="673"/>
      <c r="F30" s="673"/>
      <c r="G30" s="673"/>
      <c r="H30" s="673"/>
      <c r="I30" s="673"/>
      <c r="J30" s="673"/>
      <c r="K30" s="361"/>
      <c r="L30" s="361"/>
      <c r="M30" s="374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</row>
    <row r="31" spans="1:1024" ht="27.75" customHeight="1" x14ac:dyDescent="0.25">
      <c r="A31" s="389"/>
      <c r="B31" s="661" t="str">
        <f>B14</f>
        <v>Наименование</v>
      </c>
      <c r="C31" s="661"/>
      <c r="D31" s="661"/>
      <c r="E31" s="661"/>
      <c r="F31" s="390"/>
      <c r="G31" s="364"/>
      <c r="H31" s="367" t="s">
        <v>8</v>
      </c>
      <c r="I31" s="364" t="s">
        <v>9</v>
      </c>
      <c r="J31" s="391" t="s">
        <v>10</v>
      </c>
      <c r="K31" s="359"/>
      <c r="L31" s="359"/>
      <c r="M31" s="374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</row>
    <row r="32" spans="1:1024" s="346" customFormat="1" ht="12.75" x14ac:dyDescent="0.2">
      <c r="A32" s="368"/>
      <c r="B32" s="674" t="s">
        <v>11</v>
      </c>
      <c r="C32" s="674"/>
      <c r="D32" s="674"/>
      <c r="E32" s="674"/>
      <c r="F32" s="680">
        <v>3</v>
      </c>
      <c r="G32" s="680"/>
      <c r="H32" s="371" t="s">
        <v>28</v>
      </c>
      <c r="I32" s="372" t="s">
        <v>29</v>
      </c>
      <c r="J32" s="377">
        <v>8500</v>
      </c>
      <c r="K32" s="373">
        <f t="shared" ref="K32:K37" si="0">J32*12</f>
        <v>102000</v>
      </c>
      <c r="L32" s="373">
        <f t="shared" ref="L32:L37" si="1">J32*22</f>
        <v>187000</v>
      </c>
      <c r="M32" s="374" t="s">
        <v>426</v>
      </c>
    </row>
    <row r="33" spans="1:1024" x14ac:dyDescent="0.25">
      <c r="A33" s="368"/>
      <c r="B33" s="676" t="s">
        <v>14</v>
      </c>
      <c r="C33" s="676"/>
      <c r="D33" s="676"/>
      <c r="E33" s="676"/>
      <c r="F33" s="392"/>
      <c r="G33" s="393"/>
      <c r="H33" s="371" t="s">
        <v>28</v>
      </c>
      <c r="I33" s="376" t="s">
        <v>30</v>
      </c>
      <c r="J33" s="377">
        <v>8500</v>
      </c>
      <c r="K33" s="373">
        <f t="shared" si="0"/>
        <v>102000</v>
      </c>
      <c r="L33" s="373">
        <f t="shared" si="1"/>
        <v>187000</v>
      </c>
      <c r="M33" s="374" t="s">
        <v>427</v>
      </c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s="346" customFormat="1" ht="12.75" x14ac:dyDescent="0.2">
      <c r="A34" s="368"/>
      <c r="B34" s="668" t="s">
        <v>31</v>
      </c>
      <c r="C34" s="668"/>
      <c r="D34" s="668"/>
      <c r="E34" s="668"/>
      <c r="F34" s="392"/>
      <c r="G34" s="393"/>
      <c r="H34" s="371" t="s">
        <v>28</v>
      </c>
      <c r="I34" s="376" t="s">
        <v>30</v>
      </c>
      <c r="J34" s="377">
        <v>8500</v>
      </c>
      <c r="K34" s="373">
        <f t="shared" si="0"/>
        <v>102000</v>
      </c>
      <c r="L34" s="373">
        <f t="shared" si="1"/>
        <v>187000</v>
      </c>
      <c r="M34" s="374" t="s">
        <v>427</v>
      </c>
    </row>
    <row r="35" spans="1:1024" x14ac:dyDescent="0.25">
      <c r="A35" s="368"/>
      <c r="B35" s="668" t="s">
        <v>20</v>
      </c>
      <c r="C35" s="668"/>
      <c r="D35" s="668"/>
      <c r="E35" s="668"/>
      <c r="F35" s="681">
        <v>3</v>
      </c>
      <c r="G35" s="681"/>
      <c r="H35" s="371" t="s">
        <v>28</v>
      </c>
      <c r="I35" s="376" t="s">
        <v>30</v>
      </c>
      <c r="J35" s="377">
        <v>8500</v>
      </c>
      <c r="K35" s="373">
        <f t="shared" si="0"/>
        <v>102000</v>
      </c>
      <c r="L35" s="373">
        <f t="shared" si="1"/>
        <v>187000</v>
      </c>
      <c r="M35" s="374" t="s">
        <v>427</v>
      </c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</row>
    <row r="36" spans="1:1024" x14ac:dyDescent="0.25">
      <c r="A36" s="368"/>
      <c r="B36" s="668" t="s">
        <v>18</v>
      </c>
      <c r="C36" s="668"/>
      <c r="D36" s="668"/>
      <c r="E36" s="668"/>
      <c r="F36" s="392"/>
      <c r="G36" s="393"/>
      <c r="H36" s="371" t="s">
        <v>28</v>
      </c>
      <c r="I36" s="376" t="s">
        <v>30</v>
      </c>
      <c r="J36" s="377">
        <v>8500</v>
      </c>
      <c r="K36" s="373">
        <f t="shared" si="0"/>
        <v>102000</v>
      </c>
      <c r="L36" s="373">
        <f t="shared" si="1"/>
        <v>187000</v>
      </c>
      <c r="M36" s="374" t="s">
        <v>427</v>
      </c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</row>
    <row r="37" spans="1:1024" x14ac:dyDescent="0.25">
      <c r="A37" s="368"/>
      <c r="B37" s="668" t="s">
        <v>19</v>
      </c>
      <c r="C37" s="668"/>
      <c r="D37" s="668"/>
      <c r="E37" s="668"/>
      <c r="F37" s="392"/>
      <c r="G37" s="393"/>
      <c r="H37" s="371" t="s">
        <v>28</v>
      </c>
      <c r="I37" s="376" t="s">
        <v>30</v>
      </c>
      <c r="J37" s="377">
        <v>8500</v>
      </c>
      <c r="K37" s="373">
        <f t="shared" si="0"/>
        <v>102000</v>
      </c>
      <c r="L37" s="373">
        <f t="shared" si="1"/>
        <v>187000</v>
      </c>
      <c r="M37" s="374" t="s">
        <v>427</v>
      </c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</row>
    <row r="38" spans="1:1024" x14ac:dyDescent="0.25">
      <c r="A38" s="368"/>
      <c r="B38" s="394"/>
      <c r="C38" s="394"/>
      <c r="D38" s="394"/>
      <c r="E38" s="394"/>
      <c r="F38" s="395"/>
      <c r="G38" s="395"/>
      <c r="H38" s="386"/>
      <c r="I38" s="386"/>
      <c r="J38" s="373"/>
      <c r="K38" s="373"/>
      <c r="L38" s="373"/>
      <c r="M38" s="374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x14ac:dyDescent="0.25">
      <c r="A39"/>
      <c r="B39" s="673" t="s">
        <v>428</v>
      </c>
      <c r="C39" s="673"/>
      <c r="D39" s="673"/>
      <c r="E39" s="673"/>
      <c r="F39" s="673"/>
      <c r="G39" s="673"/>
      <c r="H39" s="673"/>
      <c r="I39" s="673"/>
      <c r="J39" s="673"/>
      <c r="K39" s="361"/>
      <c r="L39" s="361"/>
      <c r="M39" s="374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ht="25.5" x14ac:dyDescent="0.25">
      <c r="A40" s="389"/>
      <c r="B40" s="661" t="str">
        <f>B31</f>
        <v>Наименование</v>
      </c>
      <c r="C40" s="661"/>
      <c r="D40" s="661"/>
      <c r="E40" s="661"/>
      <c r="F40" s="396"/>
      <c r="G40" s="367"/>
      <c r="H40" s="364" t="s">
        <v>8</v>
      </c>
      <c r="I40" s="364" t="s">
        <v>9</v>
      </c>
      <c r="J40" s="397" t="s">
        <v>63</v>
      </c>
      <c r="K40" s="398"/>
      <c r="L40" s="398"/>
      <c r="M40" s="374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346" customFormat="1" ht="12.75" x14ac:dyDescent="0.2">
      <c r="A41" s="368"/>
      <c r="B41" s="674" t="s">
        <v>11</v>
      </c>
      <c r="C41" s="674"/>
      <c r="D41" s="674"/>
      <c r="E41" s="674"/>
      <c r="F41" s="675">
        <v>3</v>
      </c>
      <c r="G41" s="675"/>
      <c r="H41" s="371" t="s">
        <v>429</v>
      </c>
      <c r="I41" s="369" t="s">
        <v>430</v>
      </c>
      <c r="J41" s="399">
        <v>900000</v>
      </c>
      <c r="K41" s="373">
        <f>J41*12</f>
        <v>10800000</v>
      </c>
      <c r="L41" s="373">
        <f t="shared" ref="L41:L46" si="2">J41*22</f>
        <v>19800000</v>
      </c>
      <c r="M41" s="374" t="s">
        <v>426</v>
      </c>
      <c r="N41" s="374">
        <f>J41/28</f>
        <v>32142.857142857141</v>
      </c>
      <c r="O41" s="374">
        <f>J41*2/59</f>
        <v>30508.474576271186</v>
      </c>
    </row>
    <row r="42" spans="1:1024" x14ac:dyDescent="0.25">
      <c r="A42" s="368"/>
      <c r="B42" s="676" t="s">
        <v>14</v>
      </c>
      <c r="C42" s="676"/>
      <c r="D42" s="676"/>
      <c r="E42" s="676"/>
      <c r="F42" s="400"/>
      <c r="G42" s="393"/>
      <c r="H42" s="371" t="s">
        <v>28</v>
      </c>
      <c r="I42" s="371" t="s">
        <v>430</v>
      </c>
      <c r="J42" s="377">
        <v>900000</v>
      </c>
      <c r="K42" s="373">
        <f>J42*12</f>
        <v>10800000</v>
      </c>
      <c r="L42" s="373">
        <f t="shared" si="2"/>
        <v>19800000</v>
      </c>
      <c r="M42" s="374" t="s">
        <v>427</v>
      </c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</row>
    <row r="43" spans="1:1024" s="346" customFormat="1" ht="12.75" x14ac:dyDescent="0.2">
      <c r="A43" s="368"/>
      <c r="B43" s="677" t="s">
        <v>37</v>
      </c>
      <c r="C43" s="677"/>
      <c r="D43" s="677"/>
      <c r="E43" s="677"/>
      <c r="F43" s="400"/>
      <c r="G43" s="393"/>
      <c r="H43" s="371" t="s">
        <v>28</v>
      </c>
      <c r="I43" s="371" t="s">
        <v>430</v>
      </c>
      <c r="J43" s="377" t="s">
        <v>431</v>
      </c>
      <c r="K43" s="373">
        <f>750000*12</f>
        <v>9000000</v>
      </c>
      <c r="L43" s="373" t="e">
        <f t="shared" si="2"/>
        <v>#VALUE!</v>
      </c>
      <c r="M43" s="374" t="s">
        <v>427</v>
      </c>
    </row>
    <row r="44" spans="1:1024" x14ac:dyDescent="0.25">
      <c r="A44" s="368"/>
      <c r="B44" s="668" t="s">
        <v>20</v>
      </c>
      <c r="C44" s="668"/>
      <c r="D44" s="668"/>
      <c r="E44" s="668"/>
      <c r="F44" s="678">
        <v>3</v>
      </c>
      <c r="G44" s="678"/>
      <c r="H44" s="371" t="s">
        <v>28</v>
      </c>
      <c r="I44" s="371" t="s">
        <v>430</v>
      </c>
      <c r="J44" s="377">
        <v>900000</v>
      </c>
      <c r="K44" s="373">
        <f>J44*12</f>
        <v>10800000</v>
      </c>
      <c r="L44" s="373">
        <f t="shared" si="2"/>
        <v>19800000</v>
      </c>
      <c r="M44" s="374" t="s">
        <v>427</v>
      </c>
      <c r="N44" s="346">
        <v>750000</v>
      </c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</row>
    <row r="45" spans="1:1024" x14ac:dyDescent="0.25">
      <c r="A45" s="368"/>
      <c r="B45" s="668" t="s">
        <v>39</v>
      </c>
      <c r="C45" s="668"/>
      <c r="D45" s="668"/>
      <c r="E45" s="668"/>
      <c r="F45" s="400"/>
      <c r="G45" s="393"/>
      <c r="H45" s="371" t="s">
        <v>28</v>
      </c>
      <c r="I45" s="371" t="s">
        <v>430</v>
      </c>
      <c r="J45" s="377">
        <v>900000</v>
      </c>
      <c r="K45" s="373">
        <f>J45*12</f>
        <v>10800000</v>
      </c>
      <c r="L45" s="373">
        <f t="shared" si="2"/>
        <v>19800000</v>
      </c>
      <c r="M45" s="374" t="s">
        <v>427</v>
      </c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</row>
    <row r="46" spans="1:1024" x14ac:dyDescent="0.25">
      <c r="A46" s="368"/>
      <c r="B46" s="668" t="s">
        <v>40</v>
      </c>
      <c r="C46" s="668"/>
      <c r="D46" s="668"/>
      <c r="E46" s="668"/>
      <c r="F46" s="400"/>
      <c r="G46" s="393"/>
      <c r="H46" s="371" t="s">
        <v>28</v>
      </c>
      <c r="I46" s="371" t="s">
        <v>430</v>
      </c>
      <c r="J46" s="377">
        <v>900000</v>
      </c>
      <c r="K46" s="373">
        <f>J46*12</f>
        <v>10800000</v>
      </c>
      <c r="L46" s="373">
        <f t="shared" si="2"/>
        <v>19800000</v>
      </c>
      <c r="M46" s="374" t="s">
        <v>427</v>
      </c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</row>
    <row r="47" spans="1:1024" s="351" customFormat="1" ht="31.5" customHeight="1" x14ac:dyDescent="0.2">
      <c r="A47" s="401"/>
      <c r="B47" s="669" t="s">
        <v>432</v>
      </c>
      <c r="C47" s="669"/>
      <c r="D47" s="669"/>
      <c r="E47" s="669"/>
      <c r="F47" s="402"/>
      <c r="G47" s="403"/>
      <c r="H47" s="381">
        <v>1</v>
      </c>
      <c r="I47" s="670">
        <v>32000</v>
      </c>
      <c r="J47" s="670"/>
      <c r="K47" s="373"/>
      <c r="L47" s="373"/>
      <c r="M47" s="374">
        <v>32150</v>
      </c>
    </row>
    <row r="48" spans="1:1024" x14ac:dyDescent="0.25">
      <c r="A48" s="368"/>
      <c r="B48" s="350"/>
      <c r="C48" s="350"/>
      <c r="D48" s="350"/>
      <c r="E48" s="350"/>
      <c r="F48" s="404"/>
      <c r="G48" s="388"/>
      <c r="H48" s="386"/>
      <c r="I48" s="386"/>
      <c r="J48" s="405"/>
      <c r="K48" s="405"/>
      <c r="L48" s="405"/>
      <c r="M48" s="374"/>
      <c r="N48"/>
      <c r="O48"/>
    </row>
    <row r="49" spans="1:15" x14ac:dyDescent="0.25">
      <c r="A49"/>
      <c r="B49" s="660" t="s">
        <v>433</v>
      </c>
      <c r="C49" s="660"/>
      <c r="D49" s="660"/>
      <c r="E49" s="660"/>
      <c r="F49" s="660"/>
      <c r="G49" s="660"/>
      <c r="H49" s="660"/>
      <c r="I49" s="660"/>
      <c r="J49" s="660"/>
      <c r="K49" s="361"/>
      <c r="L49" s="361"/>
      <c r="M49" s="374"/>
      <c r="N49"/>
      <c r="O49"/>
    </row>
    <row r="50" spans="1:15" ht="31.5" customHeight="1" x14ac:dyDescent="0.25">
      <c r="A50" s="358"/>
      <c r="B50" s="661" t="s">
        <v>7</v>
      </c>
      <c r="C50" s="661"/>
      <c r="D50" s="661"/>
      <c r="E50" s="661"/>
      <c r="F50" s="406"/>
      <c r="G50" s="367" t="s">
        <v>10</v>
      </c>
      <c r="H50" s="364" t="s">
        <v>8</v>
      </c>
      <c r="I50" s="364" t="s">
        <v>9</v>
      </c>
      <c r="J50" s="397" t="s">
        <v>63</v>
      </c>
      <c r="K50" s="398"/>
      <c r="L50" s="398"/>
      <c r="M50" s="374"/>
      <c r="N50"/>
      <c r="O50"/>
    </row>
    <row r="51" spans="1:15" x14ac:dyDescent="0.25">
      <c r="A51" s="368"/>
      <c r="B51" s="671" t="s">
        <v>44</v>
      </c>
      <c r="C51" s="671"/>
      <c r="D51" s="671"/>
      <c r="E51" s="671"/>
      <c r="F51" s="407"/>
      <c r="G51" s="408" t="e">
        <f>#REF!/E51</f>
        <v>#REF!</v>
      </c>
      <c r="H51" s="369" t="s">
        <v>45</v>
      </c>
      <c r="I51" s="369">
        <v>75</v>
      </c>
      <c r="J51" s="399">
        <v>1400000</v>
      </c>
      <c r="K51" s="388"/>
      <c r="L51" s="388"/>
      <c r="M51" s="374">
        <v>1400000</v>
      </c>
      <c r="N51" s="672">
        <f>J51/25</f>
        <v>56000</v>
      </c>
      <c r="O51" s="672"/>
    </row>
    <row r="52" spans="1:15" ht="27" customHeight="1" x14ac:dyDescent="0.25">
      <c r="A52" s="368"/>
      <c r="B52" s="669" t="s">
        <v>432</v>
      </c>
      <c r="C52" s="669"/>
      <c r="D52" s="669"/>
      <c r="E52" s="669"/>
      <c r="F52" s="402"/>
      <c r="G52" s="409"/>
      <c r="H52" s="381">
        <v>1</v>
      </c>
      <c r="I52" s="670">
        <f>1400000*3/75</f>
        <v>56000</v>
      </c>
      <c r="J52" s="670"/>
      <c r="K52" s="373"/>
      <c r="L52" s="373"/>
      <c r="M52" s="374"/>
      <c r="N52"/>
      <c r="O52"/>
    </row>
    <row r="53" spans="1:15" x14ac:dyDescent="0.25">
      <c r="A53" s="368"/>
      <c r="B53" s="350"/>
      <c r="C53" s="350"/>
      <c r="D53" s="350"/>
      <c r="E53" s="350"/>
      <c r="F53" s="404"/>
      <c r="G53" s="388"/>
      <c r="H53" s="386"/>
      <c r="I53" s="386"/>
      <c r="J53" s="405"/>
      <c r="K53" s="405"/>
      <c r="L53" s="405"/>
      <c r="M53" s="374"/>
      <c r="N53"/>
      <c r="O53"/>
    </row>
    <row r="54" spans="1:15" x14ac:dyDescent="0.25">
      <c r="A54"/>
      <c r="B54" s="660" t="s">
        <v>434</v>
      </c>
      <c r="C54" s="660"/>
      <c r="D54" s="660"/>
      <c r="E54" s="660"/>
      <c r="F54" s="660"/>
      <c r="G54" s="660"/>
      <c r="H54" s="660"/>
      <c r="I54" s="660"/>
      <c r="J54" s="660"/>
      <c r="K54" s="361"/>
      <c r="L54" s="361"/>
      <c r="M54" s="374"/>
      <c r="N54"/>
      <c r="O54"/>
    </row>
    <row r="55" spans="1:15" ht="45.75" customHeight="1" x14ac:dyDescent="0.25">
      <c r="A55" s="358"/>
      <c r="B55" s="666" t="s">
        <v>7</v>
      </c>
      <c r="C55" s="666"/>
      <c r="D55" s="666"/>
      <c r="E55" s="666"/>
      <c r="F55" s="410"/>
      <c r="G55" s="411" t="s">
        <v>10</v>
      </c>
      <c r="H55" s="364" t="s">
        <v>8</v>
      </c>
      <c r="I55" s="412" t="str">
        <f>I50</f>
        <v>Количество кредитов</v>
      </c>
      <c r="J55" s="413" t="s">
        <v>63</v>
      </c>
      <c r="K55" s="359"/>
      <c r="L55" s="359"/>
      <c r="M55" s="374"/>
      <c r="N55"/>
      <c r="O55"/>
    </row>
    <row r="56" spans="1:15" ht="12.75" customHeight="1" x14ac:dyDescent="0.25">
      <c r="A56" s="368"/>
      <c r="B56" s="667" t="s">
        <v>435</v>
      </c>
      <c r="C56" s="667"/>
      <c r="D56" s="667"/>
      <c r="E56" s="667"/>
      <c r="F56" s="402"/>
      <c r="G56" s="409"/>
      <c r="H56" s="371" t="s">
        <v>48</v>
      </c>
      <c r="I56" s="371">
        <v>30</v>
      </c>
      <c r="J56" s="414">
        <v>900000</v>
      </c>
      <c r="K56" s="388"/>
      <c r="L56" s="388"/>
      <c r="M56" s="374">
        <v>819000</v>
      </c>
      <c r="N56" s="415">
        <v>30000</v>
      </c>
      <c r="O56" s="371" t="e">
        <f>Q56/P56</f>
        <v>#DIV/0!</v>
      </c>
    </row>
    <row r="57" spans="1:15" x14ac:dyDescent="0.25">
      <c r="A57" s="368"/>
      <c r="B57" s="658" t="s">
        <v>436</v>
      </c>
      <c r="C57" s="658"/>
      <c r="D57" s="658"/>
      <c r="E57" s="658"/>
      <c r="F57" s="402"/>
      <c r="G57" s="409"/>
      <c r="H57" s="371" t="s">
        <v>48</v>
      </c>
      <c r="I57" s="371">
        <v>38</v>
      </c>
      <c r="J57" s="414">
        <v>2196400</v>
      </c>
      <c r="K57" s="388"/>
      <c r="L57" s="388"/>
      <c r="M57" s="374">
        <v>1600180</v>
      </c>
      <c r="N57" s="415">
        <v>57800</v>
      </c>
      <c r="O57" s="371" t="e">
        <f>Q57/P57</f>
        <v>#DIV/0!</v>
      </c>
    </row>
    <row r="58" spans="1:15" ht="12.75" customHeight="1" x14ac:dyDescent="0.25">
      <c r="A58" s="368"/>
      <c r="B58" s="667" t="s">
        <v>437</v>
      </c>
      <c r="C58" s="667"/>
      <c r="D58" s="667"/>
      <c r="E58" s="667"/>
      <c r="F58" s="402"/>
      <c r="G58" s="409"/>
      <c r="H58" s="371" t="s">
        <v>25</v>
      </c>
      <c r="I58" s="371">
        <v>45</v>
      </c>
      <c r="J58" s="414">
        <v>900000</v>
      </c>
      <c r="K58" s="388"/>
      <c r="L58" s="388"/>
      <c r="M58" s="416"/>
      <c r="N58" s="415">
        <v>40000</v>
      </c>
      <c r="O58" s="371" t="e">
        <f>Q58*2/P58</f>
        <v>#DIV/0!</v>
      </c>
    </row>
    <row r="59" spans="1:15" x14ac:dyDescent="0.25">
      <c r="A59" s="368"/>
      <c r="B59" s="668" t="s">
        <v>438</v>
      </c>
      <c r="C59" s="668"/>
      <c r="D59" s="668"/>
      <c r="E59" s="668"/>
      <c r="F59" s="402"/>
      <c r="G59" s="409" t="e">
        <f>#REF!/E59</f>
        <v>#REF!</v>
      </c>
      <c r="H59" s="371" t="s">
        <v>25</v>
      </c>
      <c r="I59" s="371">
        <v>45</v>
      </c>
      <c r="J59" s="414">
        <v>1350000</v>
      </c>
      <c r="K59" s="388"/>
      <c r="L59" s="388"/>
      <c r="M59" s="374">
        <v>1300500</v>
      </c>
      <c r="N59" s="415">
        <v>60000</v>
      </c>
      <c r="O59" s="371" t="e">
        <f>Q59*2/P59</f>
        <v>#DIV/0!</v>
      </c>
    </row>
    <row r="60" spans="1:15" x14ac:dyDescent="0.25">
      <c r="A60" s="368"/>
      <c r="B60" s="658" t="s">
        <v>439</v>
      </c>
      <c r="C60" s="658"/>
      <c r="D60" s="658"/>
      <c r="E60" s="658"/>
      <c r="F60" s="402"/>
      <c r="G60" s="409"/>
      <c r="H60" s="371" t="s">
        <v>25</v>
      </c>
      <c r="I60" s="371">
        <v>20</v>
      </c>
      <c r="J60" s="414">
        <v>1800000</v>
      </c>
      <c r="K60" s="388"/>
      <c r="L60" s="388"/>
      <c r="M60" s="374">
        <v>1766700</v>
      </c>
      <c r="N60" s="415">
        <v>180000</v>
      </c>
      <c r="O60" s="371" t="e">
        <f>Q60*2/P60</f>
        <v>#DIV/0!</v>
      </c>
    </row>
    <row r="61" spans="1:15" hidden="1" x14ac:dyDescent="0.25">
      <c r="A61" s="368"/>
      <c r="B61" s="658" t="s">
        <v>440</v>
      </c>
      <c r="C61" s="658"/>
      <c r="D61" s="658"/>
      <c r="E61" s="658"/>
      <c r="F61" s="402"/>
      <c r="G61" s="409"/>
      <c r="H61" s="371" t="s">
        <v>25</v>
      </c>
      <c r="I61" s="371"/>
      <c r="J61" s="414"/>
      <c r="K61" s="388"/>
      <c r="L61" s="388"/>
      <c r="M61" s="374"/>
      <c r="N61" s="415">
        <v>45700</v>
      </c>
      <c r="O61" s="371">
        <v>45700</v>
      </c>
    </row>
    <row r="62" spans="1:15" x14ac:dyDescent="0.25">
      <c r="A62" s="368"/>
      <c r="B62" s="658" t="s">
        <v>441</v>
      </c>
      <c r="C62" s="658"/>
      <c r="D62" s="658"/>
      <c r="E62" s="658"/>
      <c r="F62" s="402"/>
      <c r="G62" s="409"/>
      <c r="H62" s="371" t="s">
        <v>45</v>
      </c>
      <c r="I62" s="371">
        <v>60</v>
      </c>
      <c r="J62" s="414">
        <v>1500000</v>
      </c>
      <c r="K62" s="388"/>
      <c r="L62" s="388"/>
      <c r="M62" s="374">
        <v>1464000</v>
      </c>
      <c r="N62" s="415">
        <v>75000</v>
      </c>
      <c r="O62" s="371" t="e">
        <f>Q62*3/P62</f>
        <v>#DIV/0!</v>
      </c>
    </row>
    <row r="63" spans="1:15" x14ac:dyDescent="0.25">
      <c r="A63" s="368"/>
      <c r="B63" s="658" t="s">
        <v>442</v>
      </c>
      <c r="C63" s="658"/>
      <c r="D63" s="658"/>
      <c r="E63" s="658"/>
      <c r="F63" s="402"/>
      <c r="G63" s="409"/>
      <c r="H63" s="371" t="s">
        <v>45</v>
      </c>
      <c r="I63" s="371">
        <v>31</v>
      </c>
      <c r="J63" s="414">
        <v>2200000</v>
      </c>
      <c r="K63" s="388"/>
      <c r="L63" s="388"/>
      <c r="M63" s="374">
        <v>2074003.33333333</v>
      </c>
      <c r="N63" s="415">
        <v>212903.22580645201</v>
      </c>
      <c r="O63" s="371" t="e">
        <f>Q63*3/P63</f>
        <v>#DIV/0!</v>
      </c>
    </row>
    <row r="64" spans="1:15" hidden="1" x14ac:dyDescent="0.25">
      <c r="A64" s="368"/>
      <c r="B64" s="659" t="s">
        <v>443</v>
      </c>
      <c r="C64" s="659"/>
      <c r="D64" s="659"/>
      <c r="E64" s="659"/>
      <c r="F64" s="417"/>
      <c r="G64" s="418"/>
      <c r="H64" s="419">
        <v>1.5</v>
      </c>
      <c r="I64" s="419"/>
      <c r="J64" s="420">
        <v>73200</v>
      </c>
      <c r="K64" s="374"/>
      <c r="L64" s="374"/>
      <c r="M64"/>
    </row>
    <row r="65" spans="1:13" x14ac:dyDescent="0.25">
      <c r="A65" s="368"/>
      <c r="B65" s="350"/>
      <c r="C65" s="350"/>
      <c r="D65" s="350"/>
      <c r="E65" s="350"/>
      <c r="F65" s="404"/>
      <c r="G65" s="388"/>
      <c r="H65" s="421"/>
      <c r="I65" s="421"/>
      <c r="J65" s="374"/>
      <c r="K65" s="374"/>
      <c r="L65" s="374"/>
      <c r="M65"/>
    </row>
    <row r="66" spans="1:13" x14ac:dyDescent="0.25">
      <c r="A66" s="368"/>
      <c r="B66" s="660" t="s">
        <v>444</v>
      </c>
      <c r="C66" s="660"/>
      <c r="D66" s="660"/>
      <c r="E66" s="660"/>
      <c r="F66" s="660"/>
      <c r="G66" s="660"/>
      <c r="H66" s="660"/>
      <c r="I66" s="660"/>
      <c r="J66" s="660"/>
      <c r="K66" s="361"/>
      <c r="L66" s="361"/>
      <c r="M66"/>
    </row>
    <row r="67" spans="1:13" ht="24" customHeight="1" x14ac:dyDescent="0.25">
      <c r="A67" s="368"/>
      <c r="B67" s="661" t="s">
        <v>7</v>
      </c>
      <c r="C67" s="661"/>
      <c r="D67" s="661"/>
      <c r="E67" s="661"/>
      <c r="F67" s="422"/>
      <c r="G67" s="367" t="s">
        <v>10</v>
      </c>
      <c r="H67" s="364" t="s">
        <v>8</v>
      </c>
      <c r="I67" s="662" t="s">
        <v>63</v>
      </c>
      <c r="J67" s="662"/>
      <c r="K67" s="359"/>
      <c r="L67" s="359"/>
      <c r="M67"/>
    </row>
    <row r="68" spans="1:13" ht="15.75" customHeight="1" x14ac:dyDescent="0.25">
      <c r="A68" s="368"/>
      <c r="B68" s="663" t="s">
        <v>445</v>
      </c>
      <c r="C68" s="663"/>
      <c r="D68" s="663"/>
      <c r="E68" s="663"/>
      <c r="F68" s="423"/>
      <c r="G68" s="424"/>
      <c r="H68" s="425" t="s">
        <v>25</v>
      </c>
      <c r="I68" s="664" t="s">
        <v>446</v>
      </c>
      <c r="J68" s="664"/>
      <c r="K68" s="426"/>
      <c r="L68" s="426"/>
      <c r="M68" s="374">
        <v>225000</v>
      </c>
    </row>
    <row r="69" spans="1:13" x14ac:dyDescent="0.25">
      <c r="A69" s="368"/>
      <c r="B69" s="350"/>
      <c r="C69" s="427"/>
      <c r="D69" s="427"/>
      <c r="E69" s="427"/>
      <c r="F69" s="427"/>
      <c r="G69" s="427"/>
      <c r="H69" s="428"/>
      <c r="I69" s="428"/>
      <c r="J69" s="428"/>
      <c r="K69" s="426"/>
      <c r="L69" s="426"/>
      <c r="M69" s="374"/>
    </row>
    <row r="70" spans="1:13" ht="16.5" customHeight="1" x14ac:dyDescent="0.25">
      <c r="A70"/>
      <c r="B70" s="660" t="s">
        <v>447</v>
      </c>
      <c r="C70" s="660"/>
      <c r="D70" s="660"/>
      <c r="E70" s="660"/>
      <c r="F70" s="660"/>
      <c r="G70" s="660"/>
      <c r="H70" s="660"/>
      <c r="I70" s="660"/>
      <c r="J70" s="660"/>
      <c r="K70" s="361"/>
      <c r="L70" s="361"/>
      <c r="M70"/>
    </row>
    <row r="71" spans="1:13" x14ac:dyDescent="0.25">
      <c r="A71" s="429"/>
      <c r="B71" s="665" t="s">
        <v>7</v>
      </c>
      <c r="C71" s="665"/>
      <c r="D71" s="665"/>
      <c r="E71" s="665"/>
      <c r="F71" s="665"/>
      <c r="G71" s="665"/>
      <c r="H71" s="665"/>
      <c r="I71" s="665" t="s">
        <v>448</v>
      </c>
      <c r="J71" s="665"/>
      <c r="K71" s="430"/>
      <c r="L71" s="430"/>
      <c r="M71"/>
    </row>
    <row r="72" spans="1:13" ht="18.75" customHeight="1" x14ac:dyDescent="0.25">
      <c r="A72" s="389"/>
      <c r="B72" s="646" t="s">
        <v>449</v>
      </c>
      <c r="C72" s="646"/>
      <c r="D72" s="646"/>
      <c r="E72" s="646"/>
      <c r="F72" s="646"/>
      <c r="G72" s="646"/>
      <c r="H72" s="646"/>
      <c r="I72" s="647">
        <v>50000</v>
      </c>
      <c r="J72" s="647"/>
      <c r="K72" s="431"/>
      <c r="L72" s="431"/>
      <c r="M72" s="374">
        <v>50000</v>
      </c>
    </row>
    <row r="73" spans="1:13" ht="18.75" customHeight="1" x14ac:dyDescent="0.25">
      <c r="A73" s="389"/>
      <c r="B73" s="656" t="s">
        <v>450</v>
      </c>
      <c r="C73" s="656"/>
      <c r="D73" s="656"/>
      <c r="E73" s="656"/>
      <c r="F73" s="656"/>
      <c r="G73" s="656"/>
      <c r="H73" s="656"/>
      <c r="I73" s="657">
        <v>5000</v>
      </c>
      <c r="J73" s="657"/>
      <c r="K73" s="431"/>
      <c r="L73" s="431"/>
      <c r="M73" s="374">
        <v>5000</v>
      </c>
    </row>
    <row r="74" spans="1:13" ht="31.5" customHeight="1" x14ac:dyDescent="0.25">
      <c r="A74" s="389"/>
      <c r="B74" s="653" t="s">
        <v>451</v>
      </c>
      <c r="C74" s="653"/>
      <c r="D74" s="653"/>
      <c r="E74" s="653"/>
      <c r="F74" s="653"/>
      <c r="G74" s="653"/>
      <c r="H74" s="653"/>
      <c r="I74" s="654">
        <v>15000</v>
      </c>
      <c r="J74" s="654"/>
      <c r="K74" s="432"/>
      <c r="L74" s="432"/>
      <c r="M74" s="374">
        <v>15000</v>
      </c>
    </row>
    <row r="75" spans="1:13" ht="44.25" customHeight="1" x14ac:dyDescent="0.25">
      <c r="A75" s="389"/>
      <c r="B75" s="653" t="s">
        <v>452</v>
      </c>
      <c r="C75" s="653"/>
      <c r="D75" s="653"/>
      <c r="E75" s="653"/>
      <c r="F75" s="653"/>
      <c r="G75" s="653"/>
      <c r="H75" s="653"/>
      <c r="I75" s="654">
        <v>10000</v>
      </c>
      <c r="J75" s="654"/>
      <c r="K75" s="432"/>
      <c r="L75" s="432"/>
      <c r="M75" s="374">
        <v>10000</v>
      </c>
    </row>
    <row r="76" spans="1:13" ht="33.75" customHeight="1" x14ac:dyDescent="0.25">
      <c r="A76" s="389"/>
      <c r="B76" s="646" t="s">
        <v>453</v>
      </c>
      <c r="C76" s="646"/>
      <c r="D76" s="646"/>
      <c r="E76" s="646"/>
      <c r="F76" s="646"/>
      <c r="G76" s="646"/>
      <c r="H76" s="646"/>
      <c r="I76" s="647">
        <v>7000</v>
      </c>
      <c r="J76" s="647"/>
      <c r="K76" s="431"/>
      <c r="L76" s="431"/>
      <c r="M76" s="374">
        <v>7000</v>
      </c>
    </row>
    <row r="77" spans="1:13" ht="34.5" customHeight="1" x14ac:dyDescent="0.25">
      <c r="A77" s="389"/>
      <c r="B77" s="646" t="s">
        <v>454</v>
      </c>
      <c r="C77" s="646"/>
      <c r="D77" s="646"/>
      <c r="E77" s="646"/>
      <c r="F77" s="646"/>
      <c r="G77" s="646"/>
      <c r="H77" s="646"/>
      <c r="I77" s="647">
        <v>10000</v>
      </c>
      <c r="J77" s="647"/>
      <c r="K77" s="431"/>
      <c r="L77" s="431"/>
      <c r="M77" s="374">
        <v>7000</v>
      </c>
    </row>
    <row r="78" spans="1:13" ht="30.75" customHeight="1" x14ac:dyDescent="0.25">
      <c r="A78" s="389"/>
      <c r="B78" s="646" t="s">
        <v>455</v>
      </c>
      <c r="C78" s="646"/>
      <c r="D78" s="646"/>
      <c r="E78" s="646"/>
      <c r="F78" s="646"/>
      <c r="G78" s="646"/>
      <c r="H78" s="646"/>
      <c r="I78" s="647">
        <v>30000</v>
      </c>
      <c r="J78" s="647"/>
      <c r="K78" s="431"/>
      <c r="L78" s="431"/>
      <c r="M78" s="374">
        <v>30000</v>
      </c>
    </row>
    <row r="79" spans="1:13" ht="43.5" customHeight="1" x14ac:dyDescent="0.25">
      <c r="A79" s="389"/>
      <c r="B79" s="646" t="s">
        <v>456</v>
      </c>
      <c r="C79" s="646"/>
      <c r="D79" s="646"/>
      <c r="E79" s="646"/>
      <c r="F79" s="646"/>
      <c r="G79" s="646"/>
      <c r="H79" s="646"/>
      <c r="I79" s="655">
        <v>40000</v>
      </c>
      <c r="J79" s="655"/>
      <c r="K79" s="433"/>
      <c r="L79" s="433"/>
      <c r="M79" s="374"/>
    </row>
    <row r="80" spans="1:13" ht="37.5" customHeight="1" x14ac:dyDescent="0.25">
      <c r="A80" s="389"/>
      <c r="B80" s="646" t="s">
        <v>457</v>
      </c>
      <c r="C80" s="646"/>
      <c r="D80" s="646"/>
      <c r="E80" s="646"/>
      <c r="F80" s="646"/>
      <c r="G80" s="646"/>
      <c r="H80" s="646"/>
      <c r="I80" s="647">
        <v>150000</v>
      </c>
      <c r="J80" s="647"/>
      <c r="K80" s="431"/>
      <c r="L80" s="431"/>
      <c r="M80" s="374">
        <v>150000</v>
      </c>
    </row>
    <row r="81" spans="1:13" ht="44.25" customHeight="1" x14ac:dyDescent="0.25">
      <c r="A81" s="389"/>
      <c r="B81" s="646" t="s">
        <v>458</v>
      </c>
      <c r="C81" s="646"/>
      <c r="D81" s="646"/>
      <c r="E81" s="646"/>
      <c r="F81" s="646"/>
      <c r="G81" s="646"/>
      <c r="H81" s="646"/>
      <c r="I81" s="647" t="s">
        <v>459</v>
      </c>
      <c r="J81" s="647"/>
      <c r="K81" s="431"/>
      <c r="L81" s="431"/>
      <c r="M81" s="374"/>
    </row>
    <row r="82" spans="1:13" ht="30.75" customHeight="1" x14ac:dyDescent="0.25">
      <c r="A82" s="389"/>
      <c r="B82" s="646" t="s">
        <v>460</v>
      </c>
      <c r="C82" s="646"/>
      <c r="D82" s="646"/>
      <c r="E82" s="646"/>
      <c r="F82" s="646"/>
      <c r="G82" s="646"/>
      <c r="H82" s="646"/>
      <c r="I82" s="647" t="s">
        <v>461</v>
      </c>
      <c r="J82" s="647"/>
      <c r="K82" s="431"/>
      <c r="L82" s="431"/>
      <c r="M82" s="374"/>
    </row>
    <row r="83" spans="1:13" ht="30.75" customHeight="1" x14ac:dyDescent="0.25">
      <c r="A83" s="389"/>
      <c r="B83" s="646" t="s">
        <v>462</v>
      </c>
      <c r="C83" s="646"/>
      <c r="D83" s="646"/>
      <c r="E83" s="646"/>
      <c r="F83" s="646"/>
      <c r="G83" s="646"/>
      <c r="H83" s="646"/>
      <c r="I83" s="647" t="s">
        <v>463</v>
      </c>
      <c r="J83" s="647"/>
      <c r="K83" s="431"/>
      <c r="L83" s="431"/>
      <c r="M83" s="374"/>
    </row>
    <row r="84" spans="1:13" ht="30.75" customHeight="1" x14ac:dyDescent="0.25">
      <c r="A84" s="389"/>
      <c r="B84" s="646" t="s">
        <v>464</v>
      </c>
      <c r="C84" s="646"/>
      <c r="D84" s="646"/>
      <c r="E84" s="646"/>
      <c r="F84" s="646"/>
      <c r="G84" s="646"/>
      <c r="H84" s="646"/>
      <c r="I84" s="647" t="s">
        <v>465</v>
      </c>
      <c r="J84" s="647"/>
      <c r="K84" s="431"/>
      <c r="L84" s="431"/>
      <c r="M84" s="374"/>
    </row>
    <row r="85" spans="1:13" ht="42" customHeight="1" x14ac:dyDescent="0.25">
      <c r="A85" s="389"/>
      <c r="B85" s="648" t="s">
        <v>466</v>
      </c>
      <c r="C85" s="648"/>
      <c r="D85" s="648"/>
      <c r="E85" s="648"/>
      <c r="F85" s="648"/>
      <c r="G85" s="648"/>
      <c r="H85" s="648"/>
      <c r="I85" s="647" t="s">
        <v>88</v>
      </c>
      <c r="J85" s="647"/>
      <c r="K85" s="431"/>
      <c r="L85" s="431"/>
      <c r="M85" s="374"/>
    </row>
    <row r="86" spans="1:13" ht="30.75" customHeight="1" x14ac:dyDescent="0.25">
      <c r="A86" s="389"/>
      <c r="B86" s="646" t="s">
        <v>467</v>
      </c>
      <c r="C86" s="646"/>
      <c r="D86" s="646"/>
      <c r="E86" s="646"/>
      <c r="F86" s="646"/>
      <c r="G86" s="646"/>
      <c r="H86" s="646"/>
      <c r="I86" s="647" t="s">
        <v>86</v>
      </c>
      <c r="J86" s="647"/>
      <c r="K86" s="431"/>
      <c r="L86" s="431"/>
      <c r="M86" s="374"/>
    </row>
    <row r="87" spans="1:13" ht="12.75" customHeight="1" x14ac:dyDescent="0.25">
      <c r="A87" s="389"/>
      <c r="B87" s="350"/>
      <c r="C87" s="350"/>
      <c r="D87" s="350"/>
      <c r="E87" s="350"/>
      <c r="F87" s="350"/>
      <c r="G87" s="350"/>
      <c r="H87" s="350"/>
      <c r="I87" s="350"/>
      <c r="J87" s="350"/>
      <c r="K87" s="350"/>
      <c r="L87" s="350"/>
      <c r="M87"/>
    </row>
    <row r="88" spans="1:13" ht="21" customHeight="1" x14ac:dyDescent="0.25">
      <c r="A88"/>
      <c r="B88" s="650" t="s">
        <v>468</v>
      </c>
      <c r="C88" s="650"/>
      <c r="D88" s="650"/>
      <c r="E88" s="650"/>
      <c r="F88" s="650"/>
      <c r="G88" s="650"/>
      <c r="H88" s="650"/>
      <c r="I88" s="650"/>
      <c r="J88" s="650"/>
      <c r="K88" s="434"/>
      <c r="L88" s="434"/>
      <c r="M88"/>
    </row>
    <row r="89" spans="1:13" x14ac:dyDescent="0.25">
      <c r="A89" s="429"/>
      <c r="B89" s="651" t="s">
        <v>7</v>
      </c>
      <c r="C89" s="651"/>
      <c r="D89" s="651"/>
      <c r="E89" s="651"/>
      <c r="F89" s="651"/>
      <c r="G89" s="651"/>
      <c r="H89" s="651"/>
      <c r="I89" s="651" t="s">
        <v>469</v>
      </c>
      <c r="J89" s="651"/>
      <c r="K89" s="430"/>
      <c r="L89" s="430"/>
      <c r="M89"/>
    </row>
    <row r="90" spans="1:13" ht="35.25" customHeight="1" x14ac:dyDescent="0.25">
      <c r="A90" s="389"/>
      <c r="B90" s="653" t="s">
        <v>470</v>
      </c>
      <c r="C90" s="653"/>
      <c r="D90" s="653"/>
      <c r="E90" s="653"/>
      <c r="F90" s="653"/>
      <c r="G90" s="653"/>
      <c r="H90" s="653"/>
      <c r="I90" s="654" t="s">
        <v>471</v>
      </c>
      <c r="J90" s="654"/>
      <c r="K90" s="432"/>
      <c r="L90" s="432"/>
      <c r="M90" s="374"/>
    </row>
    <row r="91" spans="1:13" ht="49.5" customHeight="1" x14ac:dyDescent="0.25">
      <c r="A91" s="389"/>
      <c r="B91" s="653"/>
      <c r="C91" s="653"/>
      <c r="D91" s="653"/>
      <c r="E91" s="653"/>
      <c r="F91" s="653"/>
      <c r="G91" s="653"/>
      <c r="H91" s="653"/>
      <c r="I91" s="654" t="s">
        <v>93</v>
      </c>
      <c r="J91" s="654"/>
      <c r="K91" s="432"/>
      <c r="L91" s="432"/>
      <c r="M91" s="374"/>
    </row>
    <row r="92" spans="1:13" ht="26.25" customHeight="1" x14ac:dyDescent="0.25">
      <c r="A92" s="389"/>
      <c r="B92" s="646" t="s">
        <v>472</v>
      </c>
      <c r="C92" s="646"/>
      <c r="D92" s="646"/>
      <c r="E92" s="646"/>
      <c r="F92" s="646"/>
      <c r="G92" s="646"/>
      <c r="H92" s="646"/>
      <c r="I92" s="647">
        <v>20000</v>
      </c>
      <c r="J92" s="647"/>
      <c r="K92" s="431"/>
      <c r="L92" s="431"/>
      <c r="M92" s="374">
        <v>20000</v>
      </c>
    </row>
    <row r="93" spans="1:13" ht="22.5" customHeight="1" x14ac:dyDescent="0.25">
      <c r="A93" s="389"/>
      <c r="B93" s="646" t="s">
        <v>473</v>
      </c>
      <c r="C93" s="646"/>
      <c r="D93" s="646"/>
      <c r="E93" s="646"/>
      <c r="F93" s="646"/>
      <c r="G93" s="646"/>
      <c r="H93" s="646"/>
      <c r="I93" s="647">
        <v>10000</v>
      </c>
      <c r="J93" s="647"/>
      <c r="K93" s="431"/>
      <c r="L93" s="431"/>
      <c r="M93"/>
    </row>
    <row r="94" spans="1:13" ht="21.75" customHeight="1" x14ac:dyDescent="0.25">
      <c r="A94" s="389"/>
      <c r="B94" s="646" t="s">
        <v>474</v>
      </c>
      <c r="C94" s="646"/>
      <c r="D94" s="646"/>
      <c r="E94" s="646"/>
      <c r="F94" s="646"/>
      <c r="G94" s="646"/>
      <c r="H94" s="646"/>
      <c r="I94" s="647">
        <v>15000</v>
      </c>
      <c r="J94" s="647"/>
      <c r="K94" s="431"/>
      <c r="L94" s="431"/>
      <c r="M94" s="374">
        <v>15000</v>
      </c>
    </row>
    <row r="95" spans="1:13" ht="21" customHeight="1" x14ac:dyDescent="0.25">
      <c r="A95" s="389"/>
      <c r="B95" s="646" t="s">
        <v>475</v>
      </c>
      <c r="C95" s="646"/>
      <c r="D95" s="646"/>
      <c r="E95" s="646"/>
      <c r="F95" s="646"/>
      <c r="G95" s="646"/>
      <c r="H95" s="646"/>
      <c r="I95" s="647">
        <v>500</v>
      </c>
      <c r="J95" s="647"/>
      <c r="K95" s="431"/>
      <c r="L95" s="431"/>
      <c r="M95" s="374">
        <v>500</v>
      </c>
    </row>
    <row r="96" spans="1:13" ht="21" customHeight="1" x14ac:dyDescent="0.25">
      <c r="A96" s="389"/>
      <c r="B96" s="646" t="s">
        <v>476</v>
      </c>
      <c r="C96" s="646"/>
      <c r="D96" s="646"/>
      <c r="E96" s="646"/>
      <c r="F96" s="646"/>
      <c r="G96" s="646"/>
      <c r="H96" s="646"/>
      <c r="I96" s="647" t="s">
        <v>98</v>
      </c>
      <c r="J96" s="647"/>
      <c r="K96" s="431"/>
      <c r="L96" s="431"/>
      <c r="M96" s="374"/>
    </row>
    <row r="97" spans="1:13" ht="21" customHeight="1" x14ac:dyDescent="0.25">
      <c r="A97" s="389"/>
      <c r="B97" s="646" t="s">
        <v>477</v>
      </c>
      <c r="C97" s="646"/>
      <c r="D97" s="646"/>
      <c r="E97" s="646"/>
      <c r="F97" s="646"/>
      <c r="G97" s="646"/>
      <c r="H97" s="646"/>
      <c r="I97" s="647" t="s">
        <v>478</v>
      </c>
      <c r="J97" s="647"/>
      <c r="K97" s="431"/>
      <c r="L97" s="431"/>
      <c r="M97" s="374"/>
    </row>
    <row r="98" spans="1:13" ht="36.75" customHeight="1" x14ac:dyDescent="0.25">
      <c r="A98" s="435"/>
      <c r="B98" s="643" t="s">
        <v>479</v>
      </c>
      <c r="C98" s="643"/>
      <c r="D98" s="643"/>
      <c r="E98" s="643"/>
      <c r="F98" s="643"/>
      <c r="G98" s="643"/>
      <c r="H98" s="643"/>
      <c r="I98" s="652">
        <v>3000</v>
      </c>
      <c r="J98" s="652"/>
      <c r="K98" s="438"/>
      <c r="L98" s="438"/>
      <c r="M98"/>
    </row>
    <row r="99" spans="1:13" ht="12.75" hidden="1" customHeight="1" x14ac:dyDescent="0.25">
      <c r="A99" s="435"/>
      <c r="B99" s="643" t="s">
        <v>480</v>
      </c>
      <c r="C99" s="643"/>
      <c r="D99" s="643"/>
      <c r="E99" s="643"/>
      <c r="F99" s="643"/>
      <c r="G99" s="643"/>
      <c r="H99" s="643"/>
      <c r="I99" s="436"/>
      <c r="J99" s="437">
        <v>1000</v>
      </c>
      <c r="K99" s="438"/>
      <c r="L99" s="438"/>
      <c r="M99"/>
    </row>
    <row r="100" spans="1:13" ht="30.75" customHeight="1" x14ac:dyDescent="0.25">
      <c r="A100" s="389"/>
      <c r="B100" s="649" t="s">
        <v>481</v>
      </c>
      <c r="C100" s="649"/>
      <c r="D100" s="649"/>
      <c r="E100" s="649"/>
      <c r="F100" s="649"/>
      <c r="G100" s="649"/>
      <c r="H100" s="649"/>
      <c r="I100" s="647">
        <v>2500</v>
      </c>
      <c r="J100" s="647"/>
      <c r="K100" s="431"/>
      <c r="L100" s="431"/>
      <c r="M100"/>
    </row>
    <row r="101" spans="1:13" ht="12" customHeight="1" x14ac:dyDescent="0.25">
      <c r="A101" s="389"/>
      <c r="B101" s="350"/>
      <c r="C101" s="350"/>
      <c r="D101" s="350"/>
      <c r="E101" s="350"/>
      <c r="F101" s="350"/>
      <c r="G101" s="350"/>
      <c r="H101" s="350"/>
      <c r="I101" s="350"/>
      <c r="J101" s="350"/>
      <c r="K101" s="350"/>
      <c r="L101" s="350"/>
      <c r="M101"/>
    </row>
    <row r="102" spans="1:13" ht="21" customHeight="1" x14ac:dyDescent="0.25">
      <c r="A102"/>
      <c r="B102" s="650" t="s">
        <v>482</v>
      </c>
      <c r="C102" s="650"/>
      <c r="D102" s="650"/>
      <c r="E102" s="650"/>
      <c r="F102" s="650"/>
      <c r="G102" s="650"/>
      <c r="H102" s="650"/>
      <c r="I102" s="650"/>
      <c r="J102" s="650"/>
      <c r="K102" s="434"/>
      <c r="L102" s="434"/>
      <c r="M102"/>
    </row>
    <row r="103" spans="1:13" x14ac:dyDescent="0.25">
      <c r="A103" s="429"/>
      <c r="B103" s="651" t="s">
        <v>7</v>
      </c>
      <c r="C103" s="651"/>
      <c r="D103" s="651"/>
      <c r="E103" s="651"/>
      <c r="F103" s="651"/>
      <c r="G103" s="651"/>
      <c r="H103" s="651"/>
      <c r="I103" s="651" t="s">
        <v>469</v>
      </c>
      <c r="J103" s="651"/>
      <c r="K103" s="430"/>
      <c r="L103" s="430"/>
      <c r="M103"/>
    </row>
    <row r="104" spans="1:13" ht="27" customHeight="1" x14ac:dyDescent="0.25">
      <c r="A104" s="389"/>
      <c r="B104" s="646" t="s">
        <v>483</v>
      </c>
      <c r="C104" s="646"/>
      <c r="D104" s="646"/>
      <c r="E104" s="646"/>
      <c r="F104" s="646"/>
      <c r="G104" s="646"/>
      <c r="H104" s="646"/>
      <c r="I104" s="647" t="s">
        <v>114</v>
      </c>
      <c r="J104" s="647"/>
      <c r="K104" s="431"/>
      <c r="L104" s="431"/>
      <c r="M104" s="347">
        <v>0.15</v>
      </c>
    </row>
    <row r="105" spans="1:13" ht="27" customHeight="1" x14ac:dyDescent="0.25">
      <c r="A105" s="389"/>
      <c r="B105" s="646" t="s">
        <v>484</v>
      </c>
      <c r="C105" s="646"/>
      <c r="D105" s="646"/>
      <c r="E105" s="646"/>
      <c r="F105" s="646"/>
      <c r="G105" s="646"/>
      <c r="H105" s="646"/>
      <c r="I105" s="647" t="s">
        <v>116</v>
      </c>
      <c r="J105" s="647"/>
      <c r="K105" s="431"/>
      <c r="L105" s="431"/>
      <c r="M105" s="347">
        <v>0.12</v>
      </c>
    </row>
    <row r="106" spans="1:13" ht="27" customHeight="1" x14ac:dyDescent="0.25">
      <c r="A106" s="389"/>
      <c r="B106" s="646" t="s">
        <v>485</v>
      </c>
      <c r="C106" s="646"/>
      <c r="D106" s="646"/>
      <c r="E106" s="646"/>
      <c r="F106" s="646"/>
      <c r="G106" s="646"/>
      <c r="H106" s="646"/>
      <c r="I106" s="647" t="s">
        <v>118</v>
      </c>
      <c r="J106" s="647"/>
      <c r="K106" s="431"/>
      <c r="L106" s="431"/>
      <c r="M106" s="347">
        <v>0.1</v>
      </c>
    </row>
    <row r="107" spans="1:13" ht="27" customHeight="1" x14ac:dyDescent="0.25">
      <c r="A107" s="389"/>
      <c r="B107" s="646" t="s">
        <v>486</v>
      </c>
      <c r="C107" s="646"/>
      <c r="D107" s="646"/>
      <c r="E107" s="646"/>
      <c r="F107" s="646"/>
      <c r="G107" s="646"/>
      <c r="H107" s="646"/>
      <c r="I107" s="647" t="s">
        <v>120</v>
      </c>
      <c r="J107" s="647"/>
      <c r="K107" s="431"/>
      <c r="L107" s="431"/>
      <c r="M107" s="347">
        <v>7.0000000000000007E-2</v>
      </c>
    </row>
    <row r="108" spans="1:13" ht="52.5" customHeight="1" x14ac:dyDescent="0.25">
      <c r="A108" s="389"/>
      <c r="B108" s="648" t="s">
        <v>487</v>
      </c>
      <c r="C108" s="648"/>
      <c r="D108" s="648"/>
      <c r="E108" s="648"/>
      <c r="F108" s="648"/>
      <c r="G108" s="648"/>
      <c r="H108" s="648"/>
      <c r="I108" s="648"/>
      <c r="J108" s="648"/>
      <c r="K108" s="439"/>
      <c r="L108" s="439"/>
      <c r="M108"/>
    </row>
    <row r="109" spans="1:13" ht="27" customHeight="1" x14ac:dyDescent="0.25">
      <c r="A109" s="389"/>
      <c r="B109" s="646" t="s">
        <v>488</v>
      </c>
      <c r="C109" s="646"/>
      <c r="D109" s="646"/>
      <c r="E109" s="646"/>
      <c r="F109" s="646"/>
      <c r="G109" s="646"/>
      <c r="H109" s="646"/>
      <c r="I109" s="647" t="s">
        <v>124</v>
      </c>
      <c r="J109" s="647"/>
      <c r="K109" s="431"/>
      <c r="L109" s="431"/>
      <c r="M109" s="347">
        <v>0.1</v>
      </c>
    </row>
    <row r="110" spans="1:13" ht="21.75" customHeight="1" x14ac:dyDescent="0.25">
      <c r="A110" s="389"/>
      <c r="B110" s="648" t="s">
        <v>489</v>
      </c>
      <c r="C110" s="648"/>
      <c r="D110" s="648"/>
      <c r="E110" s="648"/>
      <c r="F110" s="648"/>
      <c r="G110" s="648"/>
      <c r="H110" s="648"/>
      <c r="I110" s="648"/>
      <c r="J110" s="648"/>
      <c r="K110" s="439"/>
      <c r="L110" s="439"/>
    </row>
    <row r="111" spans="1:13" x14ac:dyDescent="0.25">
      <c r="A111" s="389"/>
      <c r="B111" s="350"/>
      <c r="C111" s="440"/>
      <c r="D111" s="440"/>
      <c r="E111" s="440"/>
      <c r="F111" s="440"/>
      <c r="G111" s="440"/>
      <c r="H111" s="440"/>
      <c r="I111" s="440"/>
      <c r="J111" s="440"/>
      <c r="K111" s="439"/>
      <c r="L111" s="439"/>
    </row>
    <row r="112" spans="1:13" ht="12.75" hidden="1" customHeight="1" x14ac:dyDescent="0.25">
      <c r="A112" s="435"/>
      <c r="B112" s="643" t="s">
        <v>490</v>
      </c>
      <c r="C112" s="643"/>
      <c r="D112" s="643"/>
      <c r="E112" s="643"/>
      <c r="F112" s="643"/>
      <c r="G112" s="643"/>
      <c r="H112" s="643"/>
      <c r="I112" s="441"/>
      <c r="J112" s="442">
        <v>7000</v>
      </c>
      <c r="K112" s="443"/>
      <c r="L112" s="443"/>
    </row>
    <row r="113" spans="1:12" ht="12.75" hidden="1" customHeight="1" x14ac:dyDescent="0.25">
      <c r="A113" s="435"/>
      <c r="B113" s="643" t="s">
        <v>491</v>
      </c>
      <c r="C113" s="643"/>
      <c r="D113" s="643"/>
      <c r="E113" s="643"/>
      <c r="F113" s="643"/>
      <c r="G113" s="643"/>
      <c r="H113" s="643"/>
      <c r="I113" s="441"/>
      <c r="J113" s="442">
        <v>5000</v>
      </c>
      <c r="K113" s="443"/>
      <c r="L113" s="443"/>
    </row>
    <row r="114" spans="1:12" ht="12.75" hidden="1" customHeight="1" x14ac:dyDescent="0.25">
      <c r="A114" s="435"/>
      <c r="B114" s="643" t="s">
        <v>492</v>
      </c>
      <c r="C114" s="643"/>
      <c r="D114" s="643"/>
      <c r="E114" s="643"/>
      <c r="F114" s="643"/>
      <c r="G114" s="643"/>
      <c r="H114" s="643"/>
      <c r="I114" s="441"/>
      <c r="J114" s="442">
        <v>5000</v>
      </c>
      <c r="K114" s="443"/>
      <c r="L114" s="443"/>
    </row>
    <row r="115" spans="1:12" ht="12.75" hidden="1" customHeight="1" x14ac:dyDescent="0.25">
      <c r="A115" s="435"/>
      <c r="B115" s="643" t="s">
        <v>493</v>
      </c>
      <c r="C115" s="643"/>
      <c r="D115" s="643"/>
      <c r="E115" s="643"/>
      <c r="F115" s="643"/>
      <c r="G115" s="643"/>
      <c r="H115" s="643"/>
      <c r="I115" s="441"/>
      <c r="J115" s="442">
        <v>2000</v>
      </c>
      <c r="K115" s="443"/>
      <c r="L115" s="443"/>
    </row>
    <row r="116" spans="1:12" x14ac:dyDescent="0.25">
      <c r="A116" s="350"/>
      <c r="B116" s="444" t="s">
        <v>126</v>
      </c>
      <c r="C116" s="445"/>
      <c r="D116" s="445"/>
      <c r="E116" s="445"/>
      <c r="F116" s="384"/>
      <c r="G116" s="384"/>
      <c r="H116" s="446"/>
      <c r="I116" s="446"/>
      <c r="J116" s="447"/>
      <c r="K116" s="448"/>
      <c r="L116" s="448"/>
    </row>
    <row r="117" spans="1:12" x14ac:dyDescent="0.25">
      <c r="A117" s="449"/>
      <c r="B117" s="461"/>
      <c r="C117" s="461"/>
      <c r="D117" s="461"/>
      <c r="E117" s="461"/>
      <c r="F117" s="461"/>
      <c r="G117" s="461"/>
      <c r="H117" s="461"/>
      <c r="I117" s="461"/>
      <c r="J117" s="461"/>
      <c r="K117" s="450"/>
      <c r="L117" s="450"/>
    </row>
    <row r="118" spans="1:12" ht="14.25" customHeight="1" x14ac:dyDescent="0.25">
      <c r="A118" s="451"/>
      <c r="B118" s="644" t="s">
        <v>494</v>
      </c>
      <c r="C118" s="644"/>
      <c r="D118" s="644"/>
      <c r="E118" s="644"/>
      <c r="F118" s="644"/>
      <c r="G118" s="644"/>
      <c r="H118" s="644"/>
      <c r="I118" s="644"/>
      <c r="J118" s="644"/>
      <c r="K118" s="452"/>
      <c r="L118" s="452"/>
    </row>
    <row r="119" spans="1:12" ht="76.5" customHeight="1" x14ac:dyDescent="0.25">
      <c r="A119" s="451"/>
      <c r="B119" s="645" t="s">
        <v>495</v>
      </c>
      <c r="C119" s="645"/>
      <c r="D119" s="645"/>
      <c r="E119" s="645"/>
      <c r="F119" s="645"/>
      <c r="G119" s="645"/>
      <c r="H119" s="645"/>
      <c r="I119" s="645"/>
      <c r="J119" s="645"/>
      <c r="K119" s="453"/>
      <c r="L119" s="453"/>
    </row>
    <row r="120" spans="1:12" ht="10.5" customHeight="1" x14ac:dyDescent="0.25">
      <c r="A120" s="451"/>
      <c r="B120" s="454"/>
      <c r="C120" s="455"/>
      <c r="D120" s="455"/>
      <c r="E120" s="455"/>
      <c r="F120" s="455"/>
      <c r="G120" s="455"/>
      <c r="H120" s="455"/>
      <c r="I120" s="455"/>
      <c r="J120" s="455"/>
      <c r="K120" s="455"/>
      <c r="L120" s="455"/>
    </row>
    <row r="121" spans="1:12" x14ac:dyDescent="0.25">
      <c r="C121" s="456" t="s">
        <v>496</v>
      </c>
      <c r="D121" s="457"/>
      <c r="E121" s="457"/>
      <c r="F121" s="458"/>
      <c r="G121" s="458"/>
      <c r="H121" s="459"/>
      <c r="I121" s="459"/>
      <c r="J121" s="460" t="s">
        <v>497</v>
      </c>
      <c r="K121" s="460"/>
      <c r="L121" s="460"/>
    </row>
    <row r="122" spans="1:12" ht="22.5" customHeight="1" x14ac:dyDescent="0.25"/>
  </sheetData>
  <mergeCells count="152">
    <mergeCell ref="B2:J2"/>
    <mergeCell ref="B6:J6"/>
    <mergeCell ref="B7:J7"/>
    <mergeCell ref="A10:A11"/>
    <mergeCell ref="B10:E11"/>
    <mergeCell ref="H10:J10"/>
    <mergeCell ref="H11:J11"/>
    <mergeCell ref="B13:J13"/>
    <mergeCell ref="B14:E14"/>
    <mergeCell ref="B15:E15"/>
    <mergeCell ref="J15:J16"/>
    <mergeCell ref="B16:E16"/>
    <mergeCell ref="B17:E17"/>
    <mergeCell ref="B18:E18"/>
    <mergeCell ref="B19:E19"/>
    <mergeCell ref="H19:H20"/>
    <mergeCell ref="I19:I20"/>
    <mergeCell ref="J19:J20"/>
    <mergeCell ref="B20:E20"/>
    <mergeCell ref="B21:E21"/>
    <mergeCell ref="B22:E22"/>
    <mergeCell ref="B23:E23"/>
    <mergeCell ref="H23:H24"/>
    <mergeCell ref="I23:I24"/>
    <mergeCell ref="J23:J24"/>
    <mergeCell ref="B24:E24"/>
    <mergeCell ref="B25:E25"/>
    <mergeCell ref="B26:E26"/>
    <mergeCell ref="B27:E27"/>
    <mergeCell ref="B28:E28"/>
    <mergeCell ref="B30:J30"/>
    <mergeCell ref="B31:E31"/>
    <mergeCell ref="B32:E32"/>
    <mergeCell ref="F32:G32"/>
    <mergeCell ref="B33:E33"/>
    <mergeCell ref="B34:E34"/>
    <mergeCell ref="B35:E35"/>
    <mergeCell ref="F35:G35"/>
    <mergeCell ref="B36:E36"/>
    <mergeCell ref="B37:E37"/>
    <mergeCell ref="B39:J39"/>
    <mergeCell ref="B40:E40"/>
    <mergeCell ref="B41:E41"/>
    <mergeCell ref="F41:G41"/>
    <mergeCell ref="B42:E42"/>
    <mergeCell ref="B43:E43"/>
    <mergeCell ref="B44:E44"/>
    <mergeCell ref="F44:G44"/>
    <mergeCell ref="B45:E45"/>
    <mergeCell ref="B46:E46"/>
    <mergeCell ref="B47:E47"/>
    <mergeCell ref="I47:J47"/>
    <mergeCell ref="B49:J49"/>
    <mergeCell ref="B50:E50"/>
    <mergeCell ref="B51:E51"/>
    <mergeCell ref="N51:O51"/>
    <mergeCell ref="B52:E52"/>
    <mergeCell ref="I52:J52"/>
    <mergeCell ref="B54:J54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64:E64"/>
    <mergeCell ref="B66:J66"/>
    <mergeCell ref="B67:E67"/>
    <mergeCell ref="I67:J67"/>
    <mergeCell ref="B68:E68"/>
    <mergeCell ref="I68:J68"/>
    <mergeCell ref="B70:J70"/>
    <mergeCell ref="B71:H71"/>
    <mergeCell ref="I71:J71"/>
    <mergeCell ref="B72:H72"/>
    <mergeCell ref="I72:J72"/>
    <mergeCell ref="B73:H73"/>
    <mergeCell ref="I73:J73"/>
    <mergeCell ref="B74:H74"/>
    <mergeCell ref="I74:J74"/>
    <mergeCell ref="B75:H75"/>
    <mergeCell ref="I75:J75"/>
    <mergeCell ref="B76:H76"/>
    <mergeCell ref="I76:J76"/>
    <mergeCell ref="B77:H77"/>
    <mergeCell ref="I77:J77"/>
    <mergeCell ref="B78:H78"/>
    <mergeCell ref="I78:J78"/>
    <mergeCell ref="B79:H79"/>
    <mergeCell ref="I79:J79"/>
    <mergeCell ref="B80:H80"/>
    <mergeCell ref="I80:J80"/>
    <mergeCell ref="B81:H81"/>
    <mergeCell ref="I81:J81"/>
    <mergeCell ref="B82:H82"/>
    <mergeCell ref="I82:J82"/>
    <mergeCell ref="B83:H83"/>
    <mergeCell ref="I83:J83"/>
    <mergeCell ref="B84:H84"/>
    <mergeCell ref="I84:J84"/>
    <mergeCell ref="B85:H85"/>
    <mergeCell ref="I85:J85"/>
    <mergeCell ref="B86:H86"/>
    <mergeCell ref="I86:J86"/>
    <mergeCell ref="B88:J88"/>
    <mergeCell ref="B89:H89"/>
    <mergeCell ref="I89:J89"/>
    <mergeCell ref="B90:H91"/>
    <mergeCell ref="I90:J90"/>
    <mergeCell ref="I91:J91"/>
    <mergeCell ref="B92:H92"/>
    <mergeCell ref="I92:J92"/>
    <mergeCell ref="B93:H93"/>
    <mergeCell ref="I93:J93"/>
    <mergeCell ref="B94:H94"/>
    <mergeCell ref="I94:J94"/>
    <mergeCell ref="B95:H95"/>
    <mergeCell ref="I95:J95"/>
    <mergeCell ref="B96:H96"/>
    <mergeCell ref="I96:J96"/>
    <mergeCell ref="B97:H97"/>
    <mergeCell ref="I97:J97"/>
    <mergeCell ref="B98:H98"/>
    <mergeCell ref="I98:J98"/>
    <mergeCell ref="B99:H99"/>
    <mergeCell ref="B100:H100"/>
    <mergeCell ref="I100:J100"/>
    <mergeCell ref="B102:J102"/>
    <mergeCell ref="B103:H103"/>
    <mergeCell ref="I103:J103"/>
    <mergeCell ref="B104:H104"/>
    <mergeCell ref="I104:J104"/>
    <mergeCell ref="B105:H105"/>
    <mergeCell ref="I105:J105"/>
    <mergeCell ref="B113:H113"/>
    <mergeCell ref="B114:H114"/>
    <mergeCell ref="B115:H115"/>
    <mergeCell ref="B117:J117"/>
    <mergeCell ref="B118:J118"/>
    <mergeCell ref="B119:J119"/>
    <mergeCell ref="B106:H106"/>
    <mergeCell ref="I106:J106"/>
    <mergeCell ref="B107:H107"/>
    <mergeCell ref="I107:J107"/>
    <mergeCell ref="B108:J108"/>
    <mergeCell ref="B109:H109"/>
    <mergeCell ref="I109:J109"/>
    <mergeCell ref="B110:J110"/>
    <mergeCell ref="B112:H112"/>
  </mergeCells>
  <pageMargins left="0.70833333333333304" right="0.70833333333333304" top="1.1416666666666699" bottom="1.1416666666666699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K130"/>
  <sheetViews>
    <sheetView zoomScaleNormal="100" zoomScalePageLayoutView="60" workbookViewId="0"/>
  </sheetViews>
  <sheetFormatPr defaultRowHeight="26.25" outlineLevelRow="1" x14ac:dyDescent="0.4"/>
  <cols>
    <col min="1" max="1" width="3.140625" style="1"/>
    <col min="2" max="2" width="41.5703125" style="2"/>
    <col min="3" max="3" width="14" style="2"/>
    <col min="4" max="4" width="19.42578125" style="2"/>
    <col min="5" max="5" width="59.28515625" style="2"/>
    <col min="6" max="6" width="59.28515625" style="3"/>
    <col min="7" max="7" width="43.85546875" style="3"/>
    <col min="8" max="8" width="47" style="3"/>
    <col min="9" max="1014" width="10.42578125" style="2"/>
    <col min="1015" max="1025" width="10.42578125" style="4"/>
  </cols>
  <sheetData>
    <row r="1" spans="1:1024" ht="63.75" customHeight="1" x14ac:dyDescent="0.4">
      <c r="A1" s="5"/>
      <c r="B1" s="510" t="s">
        <v>0</v>
      </c>
      <c r="C1" s="510"/>
      <c r="D1" s="510"/>
      <c r="E1" s="510"/>
      <c r="F1" s="510"/>
      <c r="G1" s="510"/>
      <c r="H1" s="510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x14ac:dyDescent="0.4">
      <c r="A2" s="5"/>
      <c r="B2" s="6"/>
      <c r="C2" s="6"/>
      <c r="D2" s="6"/>
      <c r="E2" s="6"/>
      <c r="F2" s="6"/>
      <c r="G2" s="6"/>
      <c r="H2" s="6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66.75" customHeight="1" x14ac:dyDescent="0.4">
      <c r="A3"/>
      <c r="B3" s="511" t="s">
        <v>1</v>
      </c>
      <c r="C3" s="511"/>
      <c r="D3" s="511"/>
      <c r="E3" s="511"/>
      <c r="F3" s="511"/>
      <c r="G3" s="511"/>
      <c r="H3" s="511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35.25" customHeight="1" x14ac:dyDescent="0.4">
      <c r="A4"/>
      <c r="B4" s="511" t="s">
        <v>2</v>
      </c>
      <c r="C4" s="511"/>
      <c r="D4" s="511"/>
      <c r="E4" s="511"/>
      <c r="F4" s="511"/>
      <c r="G4" s="511"/>
      <c r="H4" s="511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x14ac:dyDescent="0.4">
      <c r="A5"/>
      <c r="B5" s="7"/>
      <c r="C5" s="7"/>
      <c r="D5" s="7"/>
      <c r="E5" s="7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57" customHeight="1" x14ac:dyDescent="0.4">
      <c r="A6" s="461"/>
      <c r="B6" s="512" t="s">
        <v>3</v>
      </c>
      <c r="C6" s="512"/>
      <c r="D6" s="512"/>
      <c r="E6" s="512"/>
      <c r="F6" s="512" t="s">
        <v>4</v>
      </c>
      <c r="G6" s="512"/>
      <c r="H6" s="512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ht="49.5" customHeight="1" x14ac:dyDescent="0.4">
      <c r="A7" s="461"/>
      <c r="B7" s="512"/>
      <c r="C7" s="512"/>
      <c r="D7" s="512"/>
      <c r="E7" s="512"/>
      <c r="F7" s="512" t="s">
        <v>5</v>
      </c>
      <c r="G7" s="512"/>
      <c r="H7" s="512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x14ac:dyDescent="0.4">
      <c r="A8" s="8"/>
      <c r="B8" s="9"/>
      <c r="C8" s="9"/>
      <c r="D8" s="9"/>
      <c r="E8" s="9"/>
      <c r="F8" s="10"/>
      <c r="G8" s="10"/>
      <c r="H8" s="10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30.75" customHeight="1" x14ac:dyDescent="0.4">
      <c r="A9"/>
      <c r="B9" s="491" t="s">
        <v>6</v>
      </c>
      <c r="C9" s="491"/>
      <c r="D9" s="491"/>
      <c r="E9" s="491"/>
      <c r="F9" s="491"/>
      <c r="G9" s="491"/>
      <c r="H9" s="491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s="14" customFormat="1" ht="50.25" customHeight="1" x14ac:dyDescent="0.4">
      <c r="A10" s="11"/>
      <c r="B10" s="501" t="s">
        <v>7</v>
      </c>
      <c r="C10" s="501"/>
      <c r="D10" s="501"/>
      <c r="E10" s="501"/>
      <c r="F10" s="13" t="s">
        <v>8</v>
      </c>
      <c r="G10" s="13" t="s">
        <v>9</v>
      </c>
      <c r="H10" s="12" t="s">
        <v>10</v>
      </c>
    </row>
    <row r="11" spans="1:1024" s="18" customFormat="1" ht="35.25" customHeight="1" x14ac:dyDescent="0.25">
      <c r="A11" s="15"/>
      <c r="B11" s="507" t="s">
        <v>11</v>
      </c>
      <c r="C11" s="507"/>
      <c r="D11" s="507"/>
      <c r="E11" s="507"/>
      <c r="F11" s="16" t="s">
        <v>12</v>
      </c>
      <c r="G11" s="17" t="s">
        <v>13</v>
      </c>
      <c r="H11" s="508">
        <v>22000</v>
      </c>
      <c r="AMA11" s="19"/>
      <c r="AMB11" s="19"/>
      <c r="AMC11" s="19"/>
      <c r="AMD11" s="19"/>
      <c r="AME11" s="19"/>
      <c r="AMF11" s="19"/>
      <c r="AMG11" s="19"/>
      <c r="AMH11" s="19"/>
      <c r="AMI11" s="19"/>
      <c r="AMJ11" s="19"/>
    </row>
    <row r="12" spans="1:1024" ht="35.25" customHeight="1" x14ac:dyDescent="0.4">
      <c r="A12" s="15"/>
      <c r="B12" s="504" t="s">
        <v>14</v>
      </c>
      <c r="C12" s="504"/>
      <c r="D12" s="504"/>
      <c r="E12" s="504"/>
      <c r="F12" s="16" t="s">
        <v>15</v>
      </c>
      <c r="G12" s="20">
        <v>138</v>
      </c>
      <c r="H12" s="508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 s="19"/>
      <c r="AMB12" s="19"/>
      <c r="AMC12" s="19"/>
      <c r="AMD12" s="19"/>
      <c r="AME12" s="19"/>
      <c r="AMF12" s="19"/>
      <c r="AMG12" s="19"/>
      <c r="AMH12" s="19"/>
      <c r="AMI12" s="19"/>
      <c r="AMJ12" s="19"/>
    </row>
    <row r="13" spans="1:1024" ht="35.25" customHeight="1" x14ac:dyDescent="0.4">
      <c r="A13" s="15"/>
      <c r="B13" s="504" t="s">
        <v>16</v>
      </c>
      <c r="C13" s="504"/>
      <c r="D13" s="504"/>
      <c r="E13" s="504"/>
      <c r="F13" s="16" t="s">
        <v>15</v>
      </c>
      <c r="G13" s="20">
        <v>138</v>
      </c>
      <c r="H13" s="16">
        <v>18000</v>
      </c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 s="19"/>
      <c r="AMB13" s="19"/>
      <c r="AMC13" s="19"/>
      <c r="AMD13" s="19"/>
      <c r="AME13" s="19"/>
      <c r="AMF13" s="19"/>
      <c r="AMG13" s="19"/>
      <c r="AMH13" s="19"/>
      <c r="AMI13" s="19"/>
      <c r="AMJ13" s="19"/>
    </row>
    <row r="14" spans="1:1024" ht="35.25" customHeight="1" x14ac:dyDescent="0.4">
      <c r="A14" s="15"/>
      <c r="B14" s="497" t="s">
        <v>17</v>
      </c>
      <c r="C14" s="497"/>
      <c r="D14" s="497"/>
      <c r="E14" s="497"/>
      <c r="F14" s="508" t="s">
        <v>15</v>
      </c>
      <c r="G14" s="509">
        <v>138</v>
      </c>
      <c r="H14" s="508">
        <v>27000</v>
      </c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 s="19"/>
      <c r="AMB14" s="19"/>
      <c r="AMC14" s="19"/>
      <c r="AMD14" s="19"/>
      <c r="AME14" s="19"/>
      <c r="AMF14" s="19"/>
      <c r="AMG14" s="19"/>
      <c r="AMH14" s="19"/>
      <c r="AMI14" s="19"/>
      <c r="AMJ14" s="19"/>
    </row>
    <row r="15" spans="1:1024" ht="35.25" customHeight="1" x14ac:dyDescent="0.4">
      <c r="A15" s="15"/>
      <c r="B15" s="497" t="s">
        <v>18</v>
      </c>
      <c r="C15" s="497"/>
      <c r="D15" s="497"/>
      <c r="E15" s="497"/>
      <c r="F15" s="508"/>
      <c r="G15" s="509"/>
      <c r="H15" s="508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 s="19"/>
      <c r="AMB15" s="19"/>
      <c r="AMC15" s="19"/>
      <c r="AMD15" s="19"/>
      <c r="AME15" s="19"/>
      <c r="AMF15" s="19"/>
      <c r="AMG15" s="19"/>
      <c r="AMH15" s="19"/>
      <c r="AMI15" s="19"/>
      <c r="AMJ15" s="19"/>
    </row>
    <row r="16" spans="1:1024" ht="35.25" customHeight="1" x14ac:dyDescent="0.4">
      <c r="A16" s="15"/>
      <c r="B16" s="497" t="s">
        <v>19</v>
      </c>
      <c r="C16" s="497"/>
      <c r="D16" s="497"/>
      <c r="E16" s="497"/>
      <c r="F16" s="16" t="s">
        <v>15</v>
      </c>
      <c r="G16" s="20">
        <v>138</v>
      </c>
      <c r="H16" s="16">
        <v>25000</v>
      </c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 s="19"/>
      <c r="AMB16" s="19"/>
      <c r="AMC16" s="19"/>
      <c r="AMD16" s="19"/>
      <c r="AME16" s="19"/>
      <c r="AMF16" s="19"/>
      <c r="AMG16" s="19"/>
      <c r="AMH16" s="19"/>
      <c r="AMI16" s="19"/>
      <c r="AMJ16" s="19"/>
    </row>
    <row r="17" spans="1:1024" ht="35.25" customHeight="1" x14ac:dyDescent="0.4">
      <c r="A17" s="15"/>
      <c r="B17" s="497" t="s">
        <v>20</v>
      </c>
      <c r="C17" s="497"/>
      <c r="D17" s="497"/>
      <c r="E17" s="497"/>
      <c r="F17" s="16" t="s">
        <v>15</v>
      </c>
      <c r="G17" s="20">
        <v>138</v>
      </c>
      <c r="H17" s="16">
        <v>24000</v>
      </c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 s="19"/>
      <c r="AMB17" s="19"/>
      <c r="AMC17" s="19"/>
      <c r="AMD17" s="19"/>
      <c r="AME17" s="19"/>
      <c r="AMF17" s="19"/>
      <c r="AMG17" s="19"/>
      <c r="AMH17" s="19"/>
      <c r="AMI17" s="19"/>
      <c r="AMJ17" s="19"/>
    </row>
    <row r="18" spans="1:1024" ht="35.25" customHeight="1" x14ac:dyDescent="0.4">
      <c r="A18" s="15"/>
      <c r="B18" s="497" t="s">
        <v>21</v>
      </c>
      <c r="C18" s="497"/>
      <c r="D18" s="497"/>
      <c r="E18" s="497"/>
      <c r="F18" s="508" t="s">
        <v>15</v>
      </c>
      <c r="G18" s="509">
        <v>138</v>
      </c>
      <c r="H18" s="508">
        <v>21000</v>
      </c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 s="19"/>
      <c r="AMB18" s="19"/>
      <c r="AMC18" s="19"/>
      <c r="AMD18" s="19"/>
      <c r="AME18" s="19"/>
      <c r="AMF18" s="19"/>
      <c r="AMG18" s="19"/>
      <c r="AMH18" s="19"/>
      <c r="AMI18" s="19"/>
      <c r="AMJ18" s="19"/>
    </row>
    <row r="19" spans="1:1024" ht="35.25" customHeight="1" x14ac:dyDescent="0.4">
      <c r="A19" s="15"/>
      <c r="B19" s="497" t="s">
        <v>22</v>
      </c>
      <c r="C19" s="497"/>
      <c r="D19" s="497"/>
      <c r="E19" s="497"/>
      <c r="F19" s="508"/>
      <c r="G19" s="509"/>
      <c r="H19" s="508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 s="19"/>
      <c r="AMB19" s="19"/>
      <c r="AMC19" s="19"/>
      <c r="AMD19" s="19"/>
      <c r="AME19" s="19"/>
      <c r="AMF19" s="19"/>
      <c r="AMG19" s="19"/>
      <c r="AMH19" s="19"/>
      <c r="AMI19" s="19"/>
      <c r="AMJ19" s="19"/>
    </row>
    <row r="20" spans="1:1024" ht="35.25" customHeight="1" x14ac:dyDescent="0.4">
      <c r="A20" s="15"/>
      <c r="B20" s="497" t="s">
        <v>23</v>
      </c>
      <c r="C20" s="497"/>
      <c r="D20" s="497"/>
      <c r="E20" s="497"/>
      <c r="F20" s="16" t="s">
        <v>15</v>
      </c>
      <c r="G20" s="20">
        <v>138</v>
      </c>
      <c r="H20" s="16">
        <v>18000</v>
      </c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 s="19"/>
      <c r="AMB20" s="19"/>
      <c r="AMC20" s="19"/>
      <c r="AMD20" s="19"/>
      <c r="AME20" s="19"/>
      <c r="AMF20" s="19"/>
      <c r="AMG20" s="19"/>
      <c r="AMH20" s="19"/>
      <c r="AMI20" s="19"/>
      <c r="AMJ20" s="19"/>
    </row>
    <row r="21" spans="1:1024" ht="35.25" customHeight="1" x14ac:dyDescent="0.4">
      <c r="A21" s="15"/>
      <c r="B21" s="497" t="s">
        <v>24</v>
      </c>
      <c r="C21" s="497"/>
      <c r="D21" s="497"/>
      <c r="E21" s="497"/>
      <c r="F21" s="16" t="s">
        <v>25</v>
      </c>
      <c r="G21" s="20">
        <v>8</v>
      </c>
      <c r="H21" s="16">
        <v>10000</v>
      </c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 s="19"/>
      <c r="AMB21" s="19"/>
      <c r="AMC21" s="19"/>
      <c r="AMD21" s="19"/>
      <c r="AME21" s="19"/>
      <c r="AMF21" s="19"/>
      <c r="AMG21" s="19"/>
      <c r="AMH21" s="19"/>
      <c r="AMI21" s="19"/>
      <c r="AMJ21" s="19"/>
    </row>
    <row r="22" spans="1:1024" ht="46.5" customHeight="1" x14ac:dyDescent="0.4">
      <c r="A22" s="15"/>
      <c r="B22" s="478"/>
      <c r="C22" s="478"/>
      <c r="D22" s="478"/>
      <c r="E22" s="478"/>
      <c r="F22" s="506" t="s">
        <v>26</v>
      </c>
      <c r="G22" s="506"/>
      <c r="H22" s="506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 s="19"/>
      <c r="AMB22" s="19"/>
      <c r="AMC22" s="19"/>
      <c r="AMD22" s="19"/>
      <c r="AME22" s="19"/>
      <c r="AMF22" s="19"/>
      <c r="AMG22" s="19"/>
      <c r="AMH22" s="19"/>
      <c r="AMI22" s="19"/>
      <c r="AMJ22" s="19"/>
    </row>
    <row r="23" spans="1:1024" ht="36" customHeight="1" x14ac:dyDescent="0.4">
      <c r="A23" s="21"/>
      <c r="B23" s="22"/>
      <c r="C23" s="22"/>
      <c r="D23" s="22"/>
      <c r="E23" s="22"/>
      <c r="F23" s="23"/>
      <c r="G23" s="23"/>
      <c r="H23" s="24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</row>
    <row r="24" spans="1:1024" ht="35.25" customHeight="1" outlineLevel="1" x14ac:dyDescent="0.4">
      <c r="A24"/>
      <c r="B24" s="503" t="s">
        <v>27</v>
      </c>
      <c r="C24" s="503"/>
      <c r="D24" s="503"/>
      <c r="E24" s="503"/>
      <c r="F24" s="503"/>
      <c r="G24" s="503"/>
      <c r="H24" s="503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</row>
    <row r="25" spans="1:1024" s="14" customFormat="1" ht="59.25" customHeight="1" outlineLevel="1" x14ac:dyDescent="0.4">
      <c r="A25" s="15"/>
      <c r="B25" s="501" t="s">
        <v>7</v>
      </c>
      <c r="C25" s="501"/>
      <c r="D25" s="501"/>
      <c r="E25" s="501"/>
      <c r="F25" s="13" t="s">
        <v>8</v>
      </c>
      <c r="G25" s="12" t="s">
        <v>9</v>
      </c>
      <c r="H25" s="25" t="s">
        <v>10</v>
      </c>
    </row>
    <row r="26" spans="1:1024" s="26" customFormat="1" ht="30.75" customHeight="1" outlineLevel="1" x14ac:dyDescent="0.25">
      <c r="A26" s="15"/>
      <c r="B26" s="507" t="s">
        <v>11</v>
      </c>
      <c r="C26" s="507"/>
      <c r="D26" s="507"/>
      <c r="E26" s="507"/>
      <c r="F26" s="16" t="s">
        <v>28</v>
      </c>
      <c r="G26" s="17" t="s">
        <v>29</v>
      </c>
      <c r="H26" s="16">
        <v>8500</v>
      </c>
    </row>
    <row r="27" spans="1:1024" s="18" customFormat="1" ht="30.75" customHeight="1" outlineLevel="1" x14ac:dyDescent="0.25">
      <c r="A27" s="15"/>
      <c r="B27" s="504" t="s">
        <v>14</v>
      </c>
      <c r="C27" s="504"/>
      <c r="D27" s="504"/>
      <c r="E27" s="504"/>
      <c r="F27" s="16" t="s">
        <v>28</v>
      </c>
      <c r="G27" s="20" t="s">
        <v>30</v>
      </c>
      <c r="H27" s="16">
        <v>8500</v>
      </c>
      <c r="AMA27" s="19"/>
      <c r="AMB27" s="19"/>
      <c r="AMC27" s="19"/>
      <c r="AMD27" s="19"/>
      <c r="AME27" s="19"/>
      <c r="AMF27" s="19"/>
      <c r="AMG27" s="19"/>
      <c r="AMH27" s="19"/>
      <c r="AMI27" s="19"/>
      <c r="AMJ27" s="19"/>
    </row>
    <row r="28" spans="1:1024" s="26" customFormat="1" ht="30.75" customHeight="1" outlineLevel="1" x14ac:dyDescent="0.25">
      <c r="A28" s="15"/>
      <c r="B28" s="497" t="s">
        <v>31</v>
      </c>
      <c r="C28" s="497"/>
      <c r="D28" s="497"/>
      <c r="E28" s="497"/>
      <c r="F28" s="16" t="s">
        <v>28</v>
      </c>
      <c r="G28" s="20" t="s">
        <v>30</v>
      </c>
      <c r="H28" s="16">
        <v>8500</v>
      </c>
    </row>
    <row r="29" spans="1:1024" s="26" customFormat="1" ht="30.75" customHeight="1" outlineLevel="1" x14ac:dyDescent="0.25">
      <c r="A29" s="15"/>
      <c r="B29" s="497" t="s">
        <v>20</v>
      </c>
      <c r="C29" s="497"/>
      <c r="D29" s="497"/>
      <c r="E29" s="497"/>
      <c r="F29" s="16" t="s">
        <v>28</v>
      </c>
      <c r="G29" s="20" t="s">
        <v>30</v>
      </c>
      <c r="H29" s="16">
        <v>8500</v>
      </c>
    </row>
    <row r="30" spans="1:1024" s="26" customFormat="1" ht="30.75" customHeight="1" outlineLevel="1" x14ac:dyDescent="0.25">
      <c r="A30" s="15"/>
      <c r="B30" s="497" t="s">
        <v>18</v>
      </c>
      <c r="C30" s="497"/>
      <c r="D30" s="497"/>
      <c r="E30" s="497"/>
      <c r="F30" s="16" t="s">
        <v>28</v>
      </c>
      <c r="G30" s="20" t="s">
        <v>30</v>
      </c>
      <c r="H30" s="16">
        <v>8500</v>
      </c>
    </row>
    <row r="31" spans="1:1024" s="18" customFormat="1" ht="30.75" customHeight="1" outlineLevel="1" x14ac:dyDescent="0.25">
      <c r="A31" s="15"/>
      <c r="B31" s="497" t="s">
        <v>19</v>
      </c>
      <c r="C31" s="497"/>
      <c r="D31" s="497"/>
      <c r="E31" s="497"/>
      <c r="F31" s="16" t="s">
        <v>28</v>
      </c>
      <c r="G31" s="20" t="s">
        <v>30</v>
      </c>
      <c r="H31" s="16">
        <v>8500</v>
      </c>
      <c r="AMA31" s="19"/>
      <c r="AMB31" s="19"/>
      <c r="AMC31" s="19"/>
      <c r="AMD31" s="19"/>
      <c r="AME31" s="19"/>
      <c r="AMF31" s="19"/>
      <c r="AMG31" s="19"/>
      <c r="AMH31" s="19"/>
      <c r="AMI31" s="19"/>
      <c r="AMJ31" s="19"/>
    </row>
    <row r="32" spans="1:1024" ht="30" customHeight="1" outlineLevel="1" x14ac:dyDescent="0.4">
      <c r="A32" s="21"/>
      <c r="B32" s="490"/>
      <c r="C32" s="490"/>
      <c r="D32" s="490"/>
      <c r="E32" s="490"/>
      <c r="F32" s="490"/>
      <c r="G32" s="490"/>
      <c r="H32" s="490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</row>
    <row r="33" spans="1:1024" ht="33" customHeight="1" x14ac:dyDescent="0.4">
      <c r="A33"/>
      <c r="B33" s="503" t="s">
        <v>32</v>
      </c>
      <c r="C33" s="503"/>
      <c r="D33" s="503"/>
      <c r="E33" s="503"/>
      <c r="F33" s="503"/>
      <c r="G33" s="503"/>
      <c r="H33" s="50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</row>
    <row r="34" spans="1:1024" s="14" customFormat="1" ht="62.25" customHeight="1" x14ac:dyDescent="0.4">
      <c r="A34" s="15"/>
      <c r="B34" s="502" t="s">
        <v>7</v>
      </c>
      <c r="C34" s="502"/>
      <c r="D34" s="502"/>
      <c r="E34" s="502"/>
      <c r="F34" s="27" t="s">
        <v>8</v>
      </c>
      <c r="G34" s="27" t="s">
        <v>9</v>
      </c>
      <c r="H34" s="28" t="str">
        <f>H25</f>
        <v>Стоимость 1 кредита</v>
      </c>
    </row>
    <row r="35" spans="1:1024" s="26" customFormat="1" ht="30.75" customHeight="1" x14ac:dyDescent="0.25">
      <c r="A35" s="15"/>
      <c r="B35" s="504" t="s">
        <v>33</v>
      </c>
      <c r="C35" s="504"/>
      <c r="D35" s="504"/>
      <c r="E35" s="504"/>
      <c r="F35" s="16" t="s">
        <v>34</v>
      </c>
      <c r="G35" s="29" t="s">
        <v>35</v>
      </c>
      <c r="H35" s="29">
        <v>32200</v>
      </c>
    </row>
    <row r="36" spans="1:1024" s="18" customFormat="1" ht="30.75" customHeight="1" x14ac:dyDescent="0.25">
      <c r="A36" s="15"/>
      <c r="B36" s="504" t="s">
        <v>36</v>
      </c>
      <c r="C36" s="504"/>
      <c r="D36" s="504"/>
      <c r="E36" s="504"/>
      <c r="F36" s="16" t="s">
        <v>34</v>
      </c>
      <c r="G36" s="29" t="s">
        <v>35</v>
      </c>
      <c r="H36" s="29">
        <v>32200</v>
      </c>
      <c r="AMA36" s="19"/>
      <c r="AMB36" s="19"/>
      <c r="AMC36" s="19"/>
      <c r="AMD36" s="19"/>
      <c r="AME36" s="19"/>
      <c r="AMF36" s="19"/>
      <c r="AMG36" s="19"/>
      <c r="AMH36" s="19"/>
      <c r="AMI36" s="19"/>
      <c r="AMJ36" s="19"/>
    </row>
    <row r="37" spans="1:1024" s="26" customFormat="1" ht="30.75" customHeight="1" x14ac:dyDescent="0.25">
      <c r="A37" s="15"/>
      <c r="B37" s="505" t="s">
        <v>37</v>
      </c>
      <c r="C37" s="505"/>
      <c r="D37" s="505"/>
      <c r="E37" s="505"/>
      <c r="F37" s="16" t="s">
        <v>34</v>
      </c>
      <c r="G37" s="29" t="s">
        <v>35</v>
      </c>
      <c r="H37" s="29">
        <v>27000</v>
      </c>
    </row>
    <row r="38" spans="1:1024" ht="30.75" customHeight="1" x14ac:dyDescent="0.4">
      <c r="A38" s="15"/>
      <c r="B38" s="497" t="s">
        <v>38</v>
      </c>
      <c r="C38" s="497"/>
      <c r="D38" s="497"/>
      <c r="E38" s="497"/>
      <c r="F38" s="16" t="s">
        <v>34</v>
      </c>
      <c r="G38" s="29" t="s">
        <v>35</v>
      </c>
      <c r="H38" s="29">
        <v>32200</v>
      </c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</row>
    <row r="39" spans="1:1024" ht="30.75" customHeight="1" x14ac:dyDescent="0.4">
      <c r="A39" s="15"/>
      <c r="B39" s="497" t="s">
        <v>39</v>
      </c>
      <c r="C39" s="497"/>
      <c r="D39" s="497"/>
      <c r="E39" s="497"/>
      <c r="F39" s="16" t="s">
        <v>34</v>
      </c>
      <c r="G39" s="29" t="s">
        <v>35</v>
      </c>
      <c r="H39" s="29">
        <v>32200</v>
      </c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</row>
    <row r="40" spans="1:1024" s="18" customFormat="1" ht="30.75" customHeight="1" x14ac:dyDescent="0.25">
      <c r="A40" s="15"/>
      <c r="B40" s="497" t="s">
        <v>40</v>
      </c>
      <c r="C40" s="497"/>
      <c r="D40" s="497"/>
      <c r="E40" s="497"/>
      <c r="F40" s="16" t="s">
        <v>34</v>
      </c>
      <c r="G40" s="29" t="s">
        <v>35</v>
      </c>
      <c r="H40" s="29">
        <v>32200</v>
      </c>
      <c r="AMA40" s="19"/>
      <c r="AMB40" s="19"/>
      <c r="AMC40" s="19"/>
      <c r="AMD40" s="19"/>
      <c r="AME40" s="19"/>
      <c r="AMF40" s="19"/>
      <c r="AMG40" s="19"/>
      <c r="AMH40" s="19"/>
      <c r="AMI40" s="19"/>
      <c r="AMJ40" s="19"/>
    </row>
    <row r="41" spans="1:1024" ht="30.75" customHeight="1" x14ac:dyDescent="0.4">
      <c r="A41" s="30"/>
      <c r="B41" s="497" t="s">
        <v>41</v>
      </c>
      <c r="C41" s="497"/>
      <c r="D41" s="497"/>
      <c r="E41" s="497"/>
      <c r="F41" s="16" t="s">
        <v>34</v>
      </c>
      <c r="G41" s="29" t="s">
        <v>35</v>
      </c>
      <c r="H41" s="29">
        <v>32200</v>
      </c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 s="19"/>
      <c r="AKU41" s="19"/>
      <c r="AKV41" s="19"/>
      <c r="AKW41" s="19"/>
      <c r="AKX41" s="19"/>
      <c r="AKY41" s="19"/>
      <c r="AKZ41" s="19"/>
      <c r="ALA41" s="19"/>
      <c r="ALB41" s="19"/>
      <c r="ALC41" s="19"/>
      <c r="ALD41" s="19"/>
      <c r="ALE41" s="19"/>
      <c r="ALF41" s="19"/>
      <c r="ALG41" s="19"/>
      <c r="ALH41" s="19"/>
      <c r="ALI41" s="19"/>
      <c r="ALJ41" s="19"/>
      <c r="ALK41" s="19"/>
      <c r="ALL41" s="19"/>
      <c r="ALM41" s="19"/>
      <c r="ALN41" s="19"/>
      <c r="ALO41" s="19"/>
      <c r="ALP41" s="19"/>
      <c r="ALQ41" s="19"/>
      <c r="ALR41" s="19"/>
      <c r="ALS41" s="19"/>
      <c r="ALT41" s="19"/>
      <c r="ALU41" s="19"/>
      <c r="ALV41" s="19"/>
      <c r="ALW41" s="19"/>
      <c r="ALX41" s="19"/>
      <c r="ALY41" s="19"/>
      <c r="ALZ41" s="19"/>
      <c r="AMA41" s="19"/>
      <c r="AMB41" s="19"/>
      <c r="AMC41" s="19"/>
      <c r="AMD41" s="19"/>
      <c r="AME41" s="19"/>
      <c r="AMF41" s="19"/>
      <c r="AMG41" s="19"/>
      <c r="AMH41" s="19"/>
      <c r="AMI41" s="19"/>
      <c r="AMJ41" s="19"/>
    </row>
    <row r="42" spans="1:1024" ht="30.75" customHeight="1" x14ac:dyDescent="0.4">
      <c r="A42" s="30"/>
      <c r="B42" s="500" t="s">
        <v>42</v>
      </c>
      <c r="C42" s="500"/>
      <c r="D42" s="500"/>
      <c r="E42" s="500"/>
      <c r="F42" s="16" t="s">
        <v>34</v>
      </c>
      <c r="G42" s="29" t="s">
        <v>35</v>
      </c>
      <c r="H42" s="29">
        <v>32200</v>
      </c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 s="19"/>
      <c r="AKU42" s="19"/>
      <c r="AKV42" s="19"/>
      <c r="AKW42" s="19"/>
      <c r="AKX42" s="19"/>
      <c r="AKY42" s="19"/>
      <c r="AKZ42" s="19"/>
      <c r="ALA42" s="19"/>
      <c r="ALB42" s="19"/>
      <c r="ALC42" s="19"/>
      <c r="ALD42" s="19"/>
      <c r="ALE42" s="19"/>
      <c r="ALF42" s="19"/>
      <c r="ALG42" s="19"/>
      <c r="ALH42" s="19"/>
      <c r="ALI42" s="19"/>
      <c r="ALJ42" s="19"/>
      <c r="ALK42" s="19"/>
      <c r="ALL42" s="19"/>
      <c r="ALM42" s="19"/>
      <c r="ALN42" s="19"/>
      <c r="ALO42" s="19"/>
      <c r="ALP42" s="19"/>
      <c r="ALQ42" s="19"/>
      <c r="ALR42" s="19"/>
      <c r="ALS42" s="19"/>
      <c r="ALT42" s="19"/>
      <c r="ALU42" s="19"/>
      <c r="ALV42" s="19"/>
      <c r="ALW42" s="19"/>
      <c r="ALX42" s="19"/>
      <c r="ALY42" s="19"/>
      <c r="ALZ42" s="19"/>
      <c r="AMA42" s="19"/>
      <c r="AMB42" s="19"/>
      <c r="AMC42" s="19"/>
      <c r="AMD42" s="19"/>
      <c r="AME42" s="19"/>
      <c r="AMF42" s="19"/>
      <c r="AMG42" s="19"/>
      <c r="AMH42" s="19"/>
      <c r="AMI42" s="19"/>
      <c r="AMJ42" s="19"/>
    </row>
    <row r="43" spans="1:1024" ht="28.5" customHeight="1" x14ac:dyDescent="0.4">
      <c r="A43" s="31"/>
      <c r="B43" s="32"/>
      <c r="C43" s="32"/>
      <c r="D43" s="32"/>
      <c r="E43" s="32"/>
      <c r="F43" s="32"/>
      <c r="G43" s="32"/>
      <c r="H43" s="32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/>
      <c r="AMB43"/>
      <c r="AMC43"/>
      <c r="AMD43"/>
      <c r="AME43"/>
      <c r="AMF43"/>
      <c r="AMG43"/>
      <c r="AMH43"/>
      <c r="AMI43"/>
      <c r="AMJ43"/>
    </row>
    <row r="44" spans="1:1024" ht="27.75" customHeight="1" x14ac:dyDescent="0.4">
      <c r="A44"/>
      <c r="B44" s="491" t="s">
        <v>43</v>
      </c>
      <c r="C44" s="491"/>
      <c r="D44" s="491"/>
      <c r="E44" s="491"/>
      <c r="F44" s="491"/>
      <c r="G44" s="491"/>
      <c r="H44" s="491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/>
      <c r="AMB44"/>
      <c r="AMC44"/>
      <c r="AMD44"/>
      <c r="AME44"/>
      <c r="AMF44"/>
      <c r="AMG44"/>
      <c r="AMH44"/>
      <c r="AMI44"/>
      <c r="AMJ44"/>
    </row>
    <row r="45" spans="1:1024" s="14" customFormat="1" ht="52.5" customHeight="1" x14ac:dyDescent="0.4">
      <c r="A45" s="15"/>
      <c r="B45" s="501" t="s">
        <v>7</v>
      </c>
      <c r="C45" s="501"/>
      <c r="D45" s="501"/>
      <c r="E45" s="501"/>
      <c r="F45" s="12" t="s">
        <v>8</v>
      </c>
      <c r="G45" s="12" t="s">
        <v>9</v>
      </c>
      <c r="H45" s="33" t="str">
        <f>H34</f>
        <v>Стоимость 1 кредита</v>
      </c>
    </row>
    <row r="46" spans="1:1024" s="18" customFormat="1" ht="32.25" customHeight="1" x14ac:dyDescent="0.25">
      <c r="A46" s="15"/>
      <c r="B46" s="496" t="s">
        <v>44</v>
      </c>
      <c r="C46" s="496"/>
      <c r="D46" s="496"/>
      <c r="E46" s="496"/>
      <c r="F46" s="16" t="s">
        <v>45</v>
      </c>
      <c r="G46" s="34">
        <v>75</v>
      </c>
      <c r="H46" s="34">
        <v>56000</v>
      </c>
      <c r="AMA46" s="19"/>
      <c r="AMB46" s="19"/>
      <c r="AMC46" s="19"/>
      <c r="AMD46" s="19"/>
      <c r="AME46" s="19"/>
      <c r="AMF46" s="19"/>
      <c r="AMG46" s="19"/>
      <c r="AMH46" s="19"/>
      <c r="AMI46" s="19"/>
      <c r="AMJ46" s="19"/>
    </row>
    <row r="47" spans="1:1024" ht="29.25" customHeight="1" x14ac:dyDescent="0.4">
      <c r="A47" s="21"/>
      <c r="B47" s="490"/>
      <c r="C47" s="490"/>
      <c r="D47" s="490"/>
      <c r="E47" s="490"/>
      <c r="F47" s="490"/>
      <c r="G47" s="490"/>
      <c r="H47" s="490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28.5" customHeight="1" x14ac:dyDescent="0.4">
      <c r="A48"/>
      <c r="B48" s="491" t="s">
        <v>46</v>
      </c>
      <c r="C48" s="491"/>
      <c r="D48" s="491"/>
      <c r="E48" s="491"/>
      <c r="F48" s="491"/>
      <c r="G48" s="491"/>
      <c r="H48" s="491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s="14" customFormat="1" ht="57" customHeight="1" x14ac:dyDescent="0.4">
      <c r="A49" s="15"/>
      <c r="B49" s="502" t="s">
        <v>7</v>
      </c>
      <c r="C49" s="502"/>
      <c r="D49" s="502"/>
      <c r="E49" s="502"/>
      <c r="F49" s="12" t="s">
        <v>8</v>
      </c>
      <c r="G49" s="27" t="s">
        <v>9</v>
      </c>
      <c r="H49" s="35" t="str">
        <f>H45</f>
        <v>Стоимость 1 кредита</v>
      </c>
    </row>
    <row r="50" spans="1:1024" s="18" customFormat="1" ht="35.25" customHeight="1" x14ac:dyDescent="0.25">
      <c r="A50" s="15"/>
      <c r="B50" s="489" t="s">
        <v>47</v>
      </c>
      <c r="C50" s="489"/>
      <c r="D50" s="489"/>
      <c r="E50" s="489"/>
      <c r="F50" s="16" t="s">
        <v>48</v>
      </c>
      <c r="G50" s="36">
        <v>30</v>
      </c>
      <c r="H50" s="16">
        <v>30000</v>
      </c>
      <c r="AMA50" s="19"/>
      <c r="AMB50" s="19"/>
      <c r="AMC50" s="19"/>
      <c r="AMD50" s="19"/>
      <c r="AME50" s="19"/>
      <c r="AMF50" s="19"/>
      <c r="AMG50" s="19"/>
      <c r="AMH50" s="19"/>
      <c r="AMI50" s="19"/>
      <c r="AMJ50" s="19"/>
    </row>
    <row r="51" spans="1:1024" ht="35.25" customHeight="1" x14ac:dyDescent="0.4">
      <c r="A51" s="15"/>
      <c r="B51" s="496" t="s">
        <v>49</v>
      </c>
      <c r="C51" s="496"/>
      <c r="D51" s="496"/>
      <c r="E51" s="496"/>
      <c r="F51" s="16" t="s">
        <v>48</v>
      </c>
      <c r="G51" s="36">
        <v>38</v>
      </c>
      <c r="H51" s="34">
        <v>57900</v>
      </c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 s="19"/>
      <c r="AMB51" s="19"/>
      <c r="AMC51" s="19"/>
      <c r="AMD51" s="19"/>
      <c r="AME51" s="19"/>
      <c r="AMF51" s="19"/>
      <c r="AMG51" s="19"/>
      <c r="AMH51" s="19"/>
      <c r="AMI51" s="19"/>
      <c r="AMJ51" s="19"/>
    </row>
    <row r="52" spans="1:1024" ht="73.5" customHeight="1" x14ac:dyDescent="0.4">
      <c r="A52" s="15"/>
      <c r="B52" s="489" t="s">
        <v>50</v>
      </c>
      <c r="C52" s="489"/>
      <c r="D52" s="489"/>
      <c r="E52" s="489"/>
      <c r="F52" s="16" t="s">
        <v>25</v>
      </c>
      <c r="G52" s="36">
        <v>45</v>
      </c>
      <c r="H52" s="37">
        <v>40000</v>
      </c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 s="19"/>
      <c r="AMB52" s="19"/>
      <c r="AMC52" s="19"/>
      <c r="AMD52" s="19"/>
      <c r="AME52" s="19"/>
      <c r="AMF52" s="19"/>
      <c r="AMG52" s="19"/>
      <c r="AMH52" s="19"/>
      <c r="AMI52" s="19"/>
      <c r="AMJ52" s="19"/>
    </row>
    <row r="53" spans="1:1024" ht="35.25" customHeight="1" x14ac:dyDescent="0.4">
      <c r="A53" s="15"/>
      <c r="B53" s="497" t="s">
        <v>51</v>
      </c>
      <c r="C53" s="497"/>
      <c r="D53" s="497"/>
      <c r="E53" s="497"/>
      <c r="F53" s="16" t="s">
        <v>25</v>
      </c>
      <c r="G53" s="36">
        <v>45</v>
      </c>
      <c r="H53" s="34">
        <v>60000</v>
      </c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 s="19"/>
      <c r="AMB53" s="19"/>
      <c r="AMC53" s="19"/>
      <c r="AMD53" s="19"/>
      <c r="AME53" s="19"/>
      <c r="AMF53" s="19"/>
      <c r="AMG53" s="19"/>
      <c r="AMH53" s="19"/>
      <c r="AMI53" s="19"/>
      <c r="AMJ53" s="19"/>
    </row>
    <row r="54" spans="1:1024" ht="47.25" customHeight="1" x14ac:dyDescent="0.4">
      <c r="A54" s="15"/>
      <c r="B54" s="496" t="s">
        <v>52</v>
      </c>
      <c r="C54" s="496"/>
      <c r="D54" s="496"/>
      <c r="E54" s="496"/>
      <c r="F54" s="16" t="s">
        <v>48</v>
      </c>
      <c r="G54" s="36">
        <v>24</v>
      </c>
      <c r="H54" s="38" t="s">
        <v>53</v>
      </c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 s="19"/>
      <c r="AMB54" s="19"/>
      <c r="AMC54" s="19"/>
      <c r="AMD54" s="19"/>
      <c r="AME54" s="19"/>
      <c r="AMF54" s="19"/>
      <c r="AMG54" s="19"/>
      <c r="AMH54" s="19"/>
      <c r="AMI54" s="19"/>
      <c r="AMJ54" s="19"/>
    </row>
    <row r="55" spans="1:1024" ht="35.25" customHeight="1" x14ac:dyDescent="0.4">
      <c r="A55" s="15"/>
      <c r="B55" s="496" t="s">
        <v>54</v>
      </c>
      <c r="C55" s="496"/>
      <c r="D55" s="496"/>
      <c r="E55" s="496"/>
      <c r="F55" s="16" t="s">
        <v>45</v>
      </c>
      <c r="G55" s="36">
        <v>60</v>
      </c>
      <c r="H55" s="34">
        <v>75000</v>
      </c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 s="19"/>
      <c r="AMB55" s="19"/>
      <c r="AMC55" s="19"/>
      <c r="AMD55" s="19"/>
      <c r="AME55" s="19"/>
      <c r="AMF55" s="19"/>
      <c r="AMG55" s="19"/>
      <c r="AMH55" s="19"/>
      <c r="AMI55" s="19"/>
      <c r="AMJ55" s="19"/>
    </row>
    <row r="56" spans="1:1024" ht="35.25" customHeight="1" x14ac:dyDescent="0.4">
      <c r="A56" s="15"/>
      <c r="B56" s="497" t="s">
        <v>55</v>
      </c>
      <c r="C56" s="497"/>
      <c r="D56" s="497"/>
      <c r="E56" s="497"/>
      <c r="F56" s="16" t="s">
        <v>25</v>
      </c>
      <c r="G56" s="36">
        <v>40</v>
      </c>
      <c r="H56" s="38" t="s">
        <v>56</v>
      </c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 s="19"/>
      <c r="AMB56" s="19"/>
      <c r="AMC56" s="19"/>
      <c r="AMD56" s="19"/>
      <c r="AME56" s="19"/>
      <c r="AMF56" s="19"/>
      <c r="AMG56" s="19"/>
      <c r="AMH56" s="19"/>
      <c r="AMI56" s="19"/>
      <c r="AMJ56" s="19"/>
    </row>
    <row r="57" spans="1:1024" ht="31.5" customHeight="1" x14ac:dyDescent="0.4">
      <c r="A57" s="21"/>
      <c r="B57" s="498" t="s">
        <v>57</v>
      </c>
      <c r="C57" s="498"/>
      <c r="D57" s="498"/>
      <c r="E57" s="498"/>
      <c r="F57" s="499" t="s">
        <v>58</v>
      </c>
      <c r="G57" s="499"/>
      <c r="H57" s="499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</row>
    <row r="58" spans="1:1024" ht="39" customHeight="1" x14ac:dyDescent="0.4">
      <c r="A58" s="21"/>
      <c r="B58" s="489" t="s">
        <v>59</v>
      </c>
      <c r="C58" s="489"/>
      <c r="D58" s="489"/>
      <c r="E58" s="489"/>
      <c r="F58" s="489"/>
      <c r="G58" s="489"/>
      <c r="H58" s="489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</row>
    <row r="59" spans="1:1024" ht="43.5" customHeight="1" x14ac:dyDescent="0.4">
      <c r="A59" s="21"/>
      <c r="B59" s="489" t="s">
        <v>60</v>
      </c>
      <c r="C59" s="489"/>
      <c r="D59" s="489"/>
      <c r="E59" s="489"/>
      <c r="F59" s="489"/>
      <c r="G59" s="489"/>
      <c r="H59" s="48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</row>
    <row r="60" spans="1:1024" ht="58.5" customHeight="1" x14ac:dyDescent="0.4">
      <c r="A60" s="21"/>
      <c r="B60" s="489" t="s">
        <v>61</v>
      </c>
      <c r="C60" s="489"/>
      <c r="D60" s="489"/>
      <c r="E60" s="489"/>
      <c r="F60" s="489"/>
      <c r="G60" s="489"/>
      <c r="H60" s="489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</row>
    <row r="61" spans="1:1024" ht="33.75" customHeight="1" x14ac:dyDescent="0.4">
      <c r="A61" s="21"/>
      <c r="B61" s="490"/>
      <c r="C61" s="490"/>
      <c r="D61" s="490"/>
      <c r="E61" s="490"/>
      <c r="F61" s="490"/>
      <c r="G61" s="490"/>
      <c r="H61" s="490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</row>
    <row r="62" spans="1:1024" ht="37.5" customHeight="1" x14ac:dyDescent="0.4">
      <c r="A62" s="21"/>
      <c r="B62" s="491" t="s">
        <v>62</v>
      </c>
      <c r="C62" s="491"/>
      <c r="D62" s="491"/>
      <c r="E62" s="491"/>
      <c r="F62" s="491"/>
      <c r="G62" s="491"/>
      <c r="H62" s="491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  <c r="AMJ62"/>
    </row>
    <row r="63" spans="1:1024" ht="29.25" customHeight="1" x14ac:dyDescent="0.4">
      <c r="A63" s="21"/>
      <c r="B63" s="492" t="s">
        <v>7</v>
      </c>
      <c r="C63" s="492"/>
      <c r="D63" s="492"/>
      <c r="E63" s="492"/>
      <c r="F63" s="12" t="s">
        <v>8</v>
      </c>
      <c r="G63" s="493" t="s">
        <v>63</v>
      </c>
      <c r="H63" s="49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  <c r="AMJ63"/>
    </row>
    <row r="64" spans="1:1024" s="18" customFormat="1" ht="40.5" customHeight="1" x14ac:dyDescent="0.25">
      <c r="A64" s="15"/>
      <c r="B64" s="494" t="s">
        <v>64</v>
      </c>
      <c r="C64" s="494"/>
      <c r="D64" s="494"/>
      <c r="E64" s="494"/>
      <c r="F64" s="39" t="s">
        <v>25</v>
      </c>
      <c r="G64" s="495">
        <v>225000</v>
      </c>
      <c r="H64" s="495"/>
    </row>
    <row r="65" spans="1:1024" ht="38.25" customHeight="1" x14ac:dyDescent="0.4">
      <c r="A65" s="21"/>
      <c r="B65" s="7"/>
      <c r="C65" s="40"/>
      <c r="D65" s="40"/>
      <c r="E65" s="40"/>
      <c r="F65" s="41"/>
      <c r="G65" s="41"/>
      <c r="H65" s="41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</row>
    <row r="66" spans="1:1024" s="7" customFormat="1" ht="30" customHeight="1" x14ac:dyDescent="0.4">
      <c r="A66" s="21"/>
      <c r="B66" s="476" t="s">
        <v>65</v>
      </c>
      <c r="C66" s="476"/>
      <c r="D66" s="476"/>
      <c r="E66" s="476"/>
      <c r="F66" s="476"/>
      <c r="G66" s="476"/>
      <c r="H66" s="476"/>
    </row>
    <row r="67" spans="1:1024" ht="24.75" customHeight="1" x14ac:dyDescent="0.4">
      <c r="A67" s="21"/>
      <c r="B67" s="479" t="s">
        <v>7</v>
      </c>
      <c r="C67" s="479"/>
      <c r="D67" s="479"/>
      <c r="E67" s="479"/>
      <c r="F67" s="479"/>
      <c r="G67" s="485" t="s">
        <v>66</v>
      </c>
      <c r="H67" s="485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  <c r="AMJ67"/>
    </row>
    <row r="68" spans="1:1024" ht="60.75" customHeight="1" x14ac:dyDescent="0.4">
      <c r="A68" s="15"/>
      <c r="B68" s="469" t="s">
        <v>67</v>
      </c>
      <c r="C68" s="469"/>
      <c r="D68" s="469"/>
      <c r="E68" s="469"/>
      <c r="F68" s="469"/>
      <c r="G68" s="486">
        <v>5000</v>
      </c>
      <c r="H68" s="486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  <c r="AMJ68"/>
    </row>
    <row r="69" spans="1:1024" ht="60.75" customHeight="1" x14ac:dyDescent="0.4">
      <c r="A69" s="15"/>
      <c r="B69" s="465" t="s">
        <v>68</v>
      </c>
      <c r="C69" s="465"/>
      <c r="D69" s="465"/>
      <c r="E69" s="465"/>
      <c r="F69" s="465"/>
      <c r="G69" s="466" t="s">
        <v>69</v>
      </c>
      <c r="H69" s="466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</row>
    <row r="70" spans="1:1024" ht="60.75" customHeight="1" x14ac:dyDescent="0.4">
      <c r="A70" s="15"/>
      <c r="B70" s="487" t="s">
        <v>70</v>
      </c>
      <c r="C70" s="487"/>
      <c r="D70" s="487"/>
      <c r="E70" s="487"/>
      <c r="F70" s="487"/>
      <c r="G70" s="488">
        <v>10000</v>
      </c>
      <c r="H70" s="488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</row>
    <row r="71" spans="1:1024" ht="60.75" customHeight="1" x14ac:dyDescent="0.4">
      <c r="A71" s="15"/>
      <c r="B71" s="465" t="s">
        <v>71</v>
      </c>
      <c r="C71" s="465"/>
      <c r="D71" s="465"/>
      <c r="E71" s="465"/>
      <c r="F71" s="465"/>
      <c r="G71" s="488"/>
      <c r="H71" s="488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  <c r="AMJ71"/>
    </row>
    <row r="72" spans="1:1024" ht="60.75" customHeight="1" x14ac:dyDescent="0.4">
      <c r="A72" s="15"/>
      <c r="B72" s="471" t="s">
        <v>72</v>
      </c>
      <c r="C72" s="471"/>
      <c r="D72" s="471"/>
      <c r="E72" s="471"/>
      <c r="F72" s="471"/>
      <c r="G72" s="466">
        <v>30000</v>
      </c>
      <c r="H72" s="466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</row>
    <row r="73" spans="1:1024" s="7" customFormat="1" ht="60.75" customHeight="1" x14ac:dyDescent="0.4">
      <c r="A73" s="15"/>
      <c r="B73" s="465" t="s">
        <v>73</v>
      </c>
      <c r="C73" s="465"/>
      <c r="D73" s="465"/>
      <c r="E73" s="465"/>
      <c r="F73" s="465"/>
      <c r="G73" s="466">
        <v>40000</v>
      </c>
      <c r="H73" s="466"/>
    </row>
    <row r="74" spans="1:1024" ht="67.5" customHeight="1" x14ac:dyDescent="0.4">
      <c r="A74"/>
      <c r="B74" s="465" t="s">
        <v>74</v>
      </c>
      <c r="C74" s="465"/>
      <c r="D74" s="465"/>
      <c r="E74" s="465"/>
      <c r="F74" s="465"/>
      <c r="G74" s="466">
        <v>150000</v>
      </c>
      <c r="H74" s="466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</row>
    <row r="75" spans="1:1024" ht="27" customHeight="1" x14ac:dyDescent="0.4">
      <c r="A75" s="15"/>
      <c r="B75" s="481"/>
      <c r="C75" s="481"/>
      <c r="D75" s="481"/>
      <c r="E75" s="481"/>
      <c r="F75" s="481"/>
      <c r="G75" s="481"/>
      <c r="H75" s="481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</row>
    <row r="76" spans="1:1024" ht="42" customHeight="1" x14ac:dyDescent="0.4">
      <c r="A76" s="15"/>
      <c r="B76" s="484" t="s">
        <v>75</v>
      </c>
      <c r="C76" s="484"/>
      <c r="D76" s="484"/>
      <c r="E76" s="484"/>
      <c r="F76" s="484"/>
      <c r="G76" s="484"/>
      <c r="H76" s="484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  <c r="AMJ76"/>
    </row>
    <row r="77" spans="1:1024" s="18" customFormat="1" ht="33.75" customHeight="1" x14ac:dyDescent="0.25">
      <c r="A77" s="15"/>
      <c r="B77" s="474" t="s">
        <v>7</v>
      </c>
      <c r="C77" s="474"/>
      <c r="D77" s="474"/>
      <c r="E77" s="474"/>
      <c r="F77" s="474"/>
      <c r="G77" s="474" t="s">
        <v>76</v>
      </c>
      <c r="H77" s="474"/>
      <c r="AMA77" s="19"/>
      <c r="AMB77" s="19"/>
      <c r="AMC77" s="19"/>
      <c r="AMD77" s="19"/>
      <c r="AME77" s="19"/>
      <c r="AMF77" s="19"/>
      <c r="AMG77" s="19"/>
      <c r="AMH77" s="19"/>
      <c r="AMI77" s="19"/>
      <c r="AMJ77" s="19"/>
    </row>
    <row r="78" spans="1:1024" ht="75" customHeight="1" x14ac:dyDescent="0.4">
      <c r="A78" s="15"/>
      <c r="B78" s="465" t="s">
        <v>77</v>
      </c>
      <c r="C78" s="465"/>
      <c r="D78" s="465"/>
      <c r="E78" s="465"/>
      <c r="F78" s="465"/>
      <c r="G78" s="466" t="s">
        <v>78</v>
      </c>
      <c r="H78" s="466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</row>
    <row r="79" spans="1:1024" ht="65.25" customHeight="1" x14ac:dyDescent="0.4">
      <c r="A79" s="15"/>
      <c r="B79" s="465" t="s">
        <v>79</v>
      </c>
      <c r="C79" s="465"/>
      <c r="D79" s="465"/>
      <c r="E79" s="465"/>
      <c r="F79" s="465"/>
      <c r="G79" s="466" t="s">
        <v>80</v>
      </c>
      <c r="H79" s="466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</row>
    <row r="80" spans="1:1024" ht="47.25" customHeight="1" x14ac:dyDescent="0.4">
      <c r="A80" s="15"/>
      <c r="B80" s="465" t="s">
        <v>81</v>
      </c>
      <c r="C80" s="465"/>
      <c r="D80" s="465"/>
      <c r="E80" s="465"/>
      <c r="F80" s="465"/>
      <c r="G80" s="466" t="s">
        <v>82</v>
      </c>
      <c r="H80" s="466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</row>
    <row r="81" spans="1:1024" ht="37.5" customHeight="1" x14ac:dyDescent="0.4">
      <c r="A81" s="15"/>
      <c r="B81" s="465" t="s">
        <v>83</v>
      </c>
      <c r="C81" s="465"/>
      <c r="D81" s="465"/>
      <c r="E81" s="465"/>
      <c r="F81" s="465"/>
      <c r="G81" s="466" t="s">
        <v>84</v>
      </c>
      <c r="H81" s="466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</row>
    <row r="82" spans="1:1024" ht="43.5" customHeight="1" x14ac:dyDescent="0.4">
      <c r="A82" s="15"/>
      <c r="B82" s="465" t="s">
        <v>85</v>
      </c>
      <c r="C82" s="465"/>
      <c r="D82" s="465"/>
      <c r="E82" s="465"/>
      <c r="F82" s="465"/>
      <c r="G82" s="466" t="s">
        <v>86</v>
      </c>
      <c r="H82" s="466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</row>
    <row r="83" spans="1:1024" ht="57" customHeight="1" x14ac:dyDescent="0.4">
      <c r="A83" s="15"/>
      <c r="B83" s="465" t="s">
        <v>87</v>
      </c>
      <c r="C83" s="465"/>
      <c r="D83" s="465"/>
      <c r="E83" s="465"/>
      <c r="F83" s="465"/>
      <c r="G83" s="466" t="s">
        <v>88</v>
      </c>
      <c r="H83" s="466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</row>
    <row r="84" spans="1:1024" ht="24" customHeight="1" x14ac:dyDescent="0.4">
      <c r="A84" s="15"/>
      <c r="B84" s="481"/>
      <c r="C84" s="481"/>
      <c r="D84" s="481"/>
      <c r="E84" s="481"/>
      <c r="F84" s="481"/>
      <c r="G84" s="481"/>
      <c r="H84" s="481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  <c r="AMJ84"/>
    </row>
    <row r="85" spans="1:1024" ht="30.75" customHeight="1" x14ac:dyDescent="0.4">
      <c r="A85" s="15"/>
      <c r="B85" s="473" t="s">
        <v>89</v>
      </c>
      <c r="C85" s="473"/>
      <c r="D85" s="473"/>
      <c r="E85" s="473"/>
      <c r="F85" s="473"/>
      <c r="G85" s="473"/>
      <c r="H85" s="473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  <c r="AMJ85"/>
    </row>
    <row r="86" spans="1:1024" s="18" customFormat="1" ht="38.25" customHeight="1" x14ac:dyDescent="0.25">
      <c r="A86" s="15"/>
      <c r="B86" s="474" t="s">
        <v>7</v>
      </c>
      <c r="C86" s="474"/>
      <c r="D86" s="474"/>
      <c r="E86" s="474"/>
      <c r="F86" s="474"/>
      <c r="G86" s="474" t="s">
        <v>90</v>
      </c>
      <c r="H86" s="474"/>
      <c r="AMA86" s="19"/>
      <c r="AMB86" s="19"/>
      <c r="AMC86" s="19"/>
      <c r="AMD86" s="19"/>
      <c r="AME86" s="19"/>
      <c r="AMF86" s="19"/>
      <c r="AMG86" s="19"/>
      <c r="AMH86" s="19"/>
      <c r="AMI86" s="19"/>
      <c r="AMJ86" s="19"/>
    </row>
    <row r="87" spans="1:1024" ht="74.25" customHeight="1" x14ac:dyDescent="0.4">
      <c r="A87" s="15"/>
      <c r="B87" s="482" t="s">
        <v>91</v>
      </c>
      <c r="C87" s="482"/>
      <c r="D87" s="482"/>
      <c r="E87" s="482"/>
      <c r="F87" s="482"/>
      <c r="G87" s="483" t="s">
        <v>92</v>
      </c>
      <c r="H87" s="483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</row>
    <row r="88" spans="1:1024" ht="102.75" customHeight="1" x14ac:dyDescent="0.4">
      <c r="A88" s="15"/>
      <c r="B88" s="482"/>
      <c r="C88" s="482"/>
      <c r="D88" s="482"/>
      <c r="E88" s="482"/>
      <c r="F88" s="482"/>
      <c r="G88" s="483" t="s">
        <v>93</v>
      </c>
      <c r="H88" s="483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</row>
    <row r="89" spans="1:1024" ht="41.1" customHeight="1" x14ac:dyDescent="0.4">
      <c r="A89"/>
      <c r="B89" s="465" t="s">
        <v>94</v>
      </c>
      <c r="C89" s="465"/>
      <c r="D89" s="465"/>
      <c r="E89" s="465"/>
      <c r="F89" s="465"/>
      <c r="G89" s="466">
        <v>8000</v>
      </c>
      <c r="H89" s="466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</row>
    <row r="90" spans="1:1024" ht="54.75" customHeight="1" x14ac:dyDescent="0.4">
      <c r="A90" s="43"/>
      <c r="B90" s="465" t="s">
        <v>95</v>
      </c>
      <c r="C90" s="465"/>
      <c r="D90" s="465"/>
      <c r="E90" s="465"/>
      <c r="F90" s="465"/>
      <c r="G90" s="466">
        <v>20000</v>
      </c>
      <c r="H90" s="466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</row>
    <row r="91" spans="1:1024" ht="35.25" customHeight="1" x14ac:dyDescent="0.4">
      <c r="A91" s="15"/>
      <c r="B91" s="465" t="s">
        <v>96</v>
      </c>
      <c r="C91" s="465"/>
      <c r="D91" s="465"/>
      <c r="E91" s="465"/>
      <c r="F91" s="465"/>
      <c r="G91" s="466">
        <v>10000</v>
      </c>
      <c r="H91" s="466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47.25" customHeight="1" x14ac:dyDescent="0.4">
      <c r="A92" s="15"/>
      <c r="B92" s="465" t="s">
        <v>97</v>
      </c>
      <c r="C92" s="465"/>
      <c r="D92" s="465"/>
      <c r="E92" s="465"/>
      <c r="F92" s="465"/>
      <c r="G92" s="466" t="s">
        <v>98</v>
      </c>
      <c r="H92" s="466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57.75" customHeight="1" x14ac:dyDescent="0.4">
      <c r="A93" s="15"/>
      <c r="B93" s="480" t="s">
        <v>99</v>
      </c>
      <c r="C93" s="480"/>
      <c r="D93" s="480"/>
      <c r="E93" s="480"/>
      <c r="F93" s="480"/>
      <c r="G93" s="468">
        <v>3000</v>
      </c>
      <c r="H93" s="468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38.25" customHeight="1" x14ac:dyDescent="0.4">
      <c r="A94" s="15"/>
      <c r="B94" s="477" t="s">
        <v>100</v>
      </c>
      <c r="C94" s="477"/>
      <c r="D94" s="477"/>
      <c r="E94" s="477"/>
      <c r="F94" s="477"/>
      <c r="G94" s="466" t="s">
        <v>101</v>
      </c>
      <c r="H94" s="466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39" customHeight="1" x14ac:dyDescent="0.4">
      <c r="A95" s="15"/>
      <c r="B95" s="477" t="s">
        <v>102</v>
      </c>
      <c r="C95" s="477"/>
      <c r="D95" s="477"/>
      <c r="E95" s="477"/>
      <c r="F95" s="477"/>
      <c r="G95" s="466" t="s">
        <v>101</v>
      </c>
      <c r="H95" s="466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54" customHeight="1" x14ac:dyDescent="0.4">
      <c r="A96" s="15"/>
      <c r="B96" s="471" t="s">
        <v>103</v>
      </c>
      <c r="C96" s="471"/>
      <c r="D96" s="471"/>
      <c r="E96" s="471"/>
      <c r="F96" s="471"/>
      <c r="G96" s="475">
        <v>3500</v>
      </c>
      <c r="H96" s="475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29.25" customHeight="1" x14ac:dyDescent="0.4">
      <c r="A97" s="15"/>
      <c r="B97" s="478"/>
      <c r="C97" s="478"/>
      <c r="D97" s="478"/>
      <c r="E97" s="478"/>
      <c r="F97" s="478"/>
      <c r="G97" s="478"/>
      <c r="H97" s="478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27.75" customHeight="1" x14ac:dyDescent="0.4">
      <c r="A98" s="15"/>
      <c r="B98" s="476" t="s">
        <v>104</v>
      </c>
      <c r="C98" s="476"/>
      <c r="D98" s="476"/>
      <c r="E98" s="476"/>
      <c r="F98" s="476"/>
      <c r="G98" s="476"/>
      <c r="H98" s="476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s="18" customFormat="1" ht="33.75" customHeight="1" x14ac:dyDescent="0.25">
      <c r="A99" s="15"/>
      <c r="B99" s="479" t="s">
        <v>7</v>
      </c>
      <c r="C99" s="479"/>
      <c r="D99" s="479"/>
      <c r="E99" s="479"/>
      <c r="F99" s="479"/>
      <c r="G99" s="479" t="s">
        <v>105</v>
      </c>
      <c r="H99" s="479"/>
      <c r="AMA99" s="19"/>
      <c r="AMB99" s="19"/>
      <c r="AMC99" s="19"/>
      <c r="AMD99" s="19"/>
      <c r="AME99" s="19"/>
      <c r="AMF99" s="19"/>
      <c r="AMG99" s="19"/>
      <c r="AMH99" s="19"/>
      <c r="AMI99" s="19"/>
      <c r="AMJ99" s="19"/>
    </row>
    <row r="100" spans="1:1024" ht="39" customHeight="1" x14ac:dyDescent="0.4">
      <c r="A100" s="44"/>
      <c r="B100" s="465" t="s">
        <v>106</v>
      </c>
      <c r="C100" s="465"/>
      <c r="D100" s="465"/>
      <c r="E100" s="465"/>
      <c r="F100" s="465"/>
      <c r="G100" s="475">
        <v>15000</v>
      </c>
      <c r="H100" s="475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ht="33.75" customHeight="1" x14ac:dyDescent="0.4">
      <c r="A101" s="15"/>
      <c r="B101" s="465" t="s">
        <v>107</v>
      </c>
      <c r="C101" s="465"/>
      <c r="D101" s="465"/>
      <c r="E101" s="465"/>
      <c r="F101" s="465"/>
      <c r="G101" s="466">
        <v>500</v>
      </c>
      <c r="H101" s="466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</row>
    <row r="102" spans="1:1024" ht="30" customHeight="1" x14ac:dyDescent="0.4">
      <c r="A102" s="15"/>
      <c r="B102" s="45"/>
      <c r="C102" s="46"/>
      <c r="D102" s="46"/>
      <c r="E102" s="46"/>
      <c r="F102" s="46"/>
      <c r="G102" s="47"/>
      <c r="H102" s="4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</row>
    <row r="103" spans="1:1024" ht="28.5" customHeight="1" x14ac:dyDescent="0.4">
      <c r="A103" s="15"/>
      <c r="B103" s="476" t="s">
        <v>108</v>
      </c>
      <c r="C103" s="476"/>
      <c r="D103" s="476"/>
      <c r="E103" s="476"/>
      <c r="F103" s="476"/>
      <c r="G103" s="476"/>
      <c r="H103" s="476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/>
      <c r="ALY103"/>
      <c r="ALZ103"/>
      <c r="AMA103"/>
      <c r="AMB103"/>
      <c r="AMC103"/>
      <c r="AMD103"/>
      <c r="AME103"/>
      <c r="AMF103"/>
      <c r="AMG103"/>
      <c r="AMH103"/>
      <c r="AMI103"/>
      <c r="AMJ103"/>
    </row>
    <row r="104" spans="1:1024" s="18" customFormat="1" ht="38.25" customHeight="1" x14ac:dyDescent="0.25">
      <c r="A104" s="15"/>
      <c r="B104" s="474" t="s">
        <v>7</v>
      </c>
      <c r="C104" s="474"/>
      <c r="D104" s="474"/>
      <c r="E104" s="474"/>
      <c r="F104" s="474"/>
      <c r="G104" s="474" t="s">
        <v>105</v>
      </c>
      <c r="H104" s="474"/>
      <c r="AMA104" s="19"/>
      <c r="AMB104" s="19"/>
      <c r="AMC104" s="19"/>
      <c r="AMD104" s="19"/>
      <c r="AME104" s="19"/>
      <c r="AMF104" s="19"/>
      <c r="AMG104" s="19"/>
      <c r="AMH104" s="19"/>
      <c r="AMI104" s="19"/>
      <c r="AMJ104" s="19"/>
    </row>
    <row r="105" spans="1:1024" ht="43.5" customHeight="1" x14ac:dyDescent="0.4">
      <c r="A105" s="15"/>
      <c r="B105" s="465" t="s">
        <v>109</v>
      </c>
      <c r="C105" s="465"/>
      <c r="D105" s="465"/>
      <c r="E105" s="465"/>
      <c r="F105" s="465"/>
      <c r="G105" s="466">
        <v>15000</v>
      </c>
      <c r="H105" s="466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</row>
    <row r="106" spans="1:1024" ht="56.25" customHeight="1" x14ac:dyDescent="0.4">
      <c r="A106" s="15"/>
      <c r="B106" s="472" t="s">
        <v>110</v>
      </c>
      <c r="C106" s="472"/>
      <c r="D106" s="472"/>
      <c r="E106" s="472"/>
      <c r="F106" s="472"/>
      <c r="G106" s="466">
        <v>20000</v>
      </c>
      <c r="H106" s="46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21" customHeight="1" x14ac:dyDescent="0.4">
      <c r="A107" s="15"/>
      <c r="B107" s="7"/>
      <c r="C107" s="7"/>
      <c r="D107" s="7"/>
      <c r="E107" s="7"/>
      <c r="F107" s="7"/>
      <c r="G107" s="7"/>
      <c r="H107" s="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ht="37.5" customHeight="1" x14ac:dyDescent="0.4">
      <c r="A108" s="15"/>
      <c r="B108" s="473" t="s">
        <v>111</v>
      </c>
      <c r="C108" s="473"/>
      <c r="D108" s="473"/>
      <c r="E108" s="473"/>
      <c r="F108" s="473"/>
      <c r="G108" s="473"/>
      <c r="H108" s="473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</row>
    <row r="109" spans="1:1024" ht="34.5" customHeight="1" x14ac:dyDescent="0.4">
      <c r="A109" s="15"/>
      <c r="B109" s="474" t="s">
        <v>7</v>
      </c>
      <c r="C109" s="474"/>
      <c r="D109" s="474"/>
      <c r="E109" s="474"/>
      <c r="F109" s="474"/>
      <c r="G109" s="474" t="s">
        <v>112</v>
      </c>
      <c r="H109" s="474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ht="34.5" customHeight="1" x14ac:dyDescent="0.4">
      <c r="A110" s="15"/>
      <c r="B110" s="465" t="s">
        <v>113</v>
      </c>
      <c r="C110" s="465"/>
      <c r="D110" s="465"/>
      <c r="E110" s="465"/>
      <c r="F110" s="465"/>
      <c r="G110" s="466" t="s">
        <v>114</v>
      </c>
      <c r="H110" s="466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</row>
    <row r="111" spans="1:1024" ht="62.25" customHeight="1" x14ac:dyDescent="0.4">
      <c r="A111" s="15"/>
      <c r="B111" s="465" t="s">
        <v>115</v>
      </c>
      <c r="C111" s="465"/>
      <c r="D111" s="465"/>
      <c r="E111" s="465"/>
      <c r="F111" s="465"/>
      <c r="G111" s="466" t="s">
        <v>116</v>
      </c>
      <c r="H111" s="466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</row>
    <row r="112" spans="1:1024" ht="43.5" customHeight="1" x14ac:dyDescent="0.4">
      <c r="A112"/>
      <c r="B112" s="465" t="s">
        <v>117</v>
      </c>
      <c r="C112" s="465"/>
      <c r="D112" s="465"/>
      <c r="E112" s="465"/>
      <c r="F112" s="465"/>
      <c r="G112" s="466" t="s">
        <v>118</v>
      </c>
      <c r="H112" s="466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  <c r="AMJ112"/>
    </row>
    <row r="113" spans="1:8" s="2" customFormat="1" ht="46.5" customHeight="1" x14ac:dyDescent="0.4">
      <c r="A113" s="43"/>
      <c r="B113" s="467" t="s">
        <v>119</v>
      </c>
      <c r="C113" s="467"/>
      <c r="D113" s="467"/>
      <c r="E113" s="467"/>
      <c r="F113" s="467"/>
      <c r="G113" s="468" t="s">
        <v>120</v>
      </c>
      <c r="H113" s="468"/>
    </row>
    <row r="114" spans="1:8" ht="78.75" customHeight="1" x14ac:dyDescent="0.4">
      <c r="A114" s="15"/>
      <c r="B114" s="465" t="s">
        <v>121</v>
      </c>
      <c r="C114" s="465"/>
      <c r="D114" s="465"/>
      <c r="E114" s="465"/>
      <c r="F114" s="465"/>
      <c r="G114" s="465"/>
      <c r="H114" s="465"/>
    </row>
    <row r="115" spans="1:8" ht="166.5" customHeight="1" x14ac:dyDescent="0.4">
      <c r="A115" s="15"/>
      <c r="B115" s="469" t="s">
        <v>122</v>
      </c>
      <c r="C115" s="469"/>
      <c r="D115" s="469"/>
      <c r="E115" s="469"/>
      <c r="F115" s="469"/>
      <c r="G115" s="469"/>
      <c r="H115" s="469"/>
    </row>
    <row r="116" spans="1:8" ht="72.75" customHeight="1" x14ac:dyDescent="0.4">
      <c r="A116" s="15"/>
      <c r="B116" s="465" t="s">
        <v>123</v>
      </c>
      <c r="C116" s="465"/>
      <c r="D116" s="465"/>
      <c r="E116" s="465"/>
      <c r="F116" s="465"/>
      <c r="G116" s="470" t="s">
        <v>124</v>
      </c>
      <c r="H116" s="470"/>
    </row>
    <row r="117" spans="1:8" ht="57" customHeight="1" x14ac:dyDescent="0.4">
      <c r="A117" s="15"/>
      <c r="B117" s="471" t="s">
        <v>125</v>
      </c>
      <c r="C117" s="471"/>
      <c r="D117" s="471"/>
      <c r="E117" s="471"/>
      <c r="F117" s="471"/>
      <c r="G117" s="471"/>
      <c r="H117" s="471"/>
    </row>
    <row r="118" spans="1:8" ht="18.75" customHeight="1" x14ac:dyDescent="0.4">
      <c r="A118" s="15"/>
      <c r="B118" s="7"/>
      <c r="C118" s="48"/>
      <c r="D118" s="48"/>
      <c r="E118" s="48"/>
      <c r="F118" s="48"/>
      <c r="G118" s="48"/>
      <c r="H118" s="48"/>
    </row>
    <row r="119" spans="1:8" ht="42" customHeight="1" x14ac:dyDescent="0.4">
      <c r="A119" s="44"/>
      <c r="B119" s="49" t="s">
        <v>126</v>
      </c>
      <c r="C119" s="50"/>
      <c r="D119" s="50"/>
      <c r="E119" s="50"/>
      <c r="F119" s="51"/>
      <c r="G119" s="51"/>
      <c r="H119" s="52"/>
    </row>
    <row r="120" spans="1:8" ht="14.25" customHeight="1" x14ac:dyDescent="0.4">
      <c r="A120" s="44"/>
      <c r="B120" s="461"/>
      <c r="C120" s="461"/>
      <c r="D120" s="461"/>
      <c r="E120" s="461"/>
      <c r="F120" s="461"/>
      <c r="G120" s="461"/>
      <c r="H120" s="461"/>
    </row>
    <row r="121" spans="1:8" ht="66.75" customHeight="1" x14ac:dyDescent="0.4">
      <c r="A121" s="44"/>
      <c r="B121" s="462" t="s">
        <v>127</v>
      </c>
      <c r="C121" s="462"/>
      <c r="D121" s="462"/>
      <c r="E121" s="462"/>
      <c r="F121" s="462"/>
      <c r="G121" s="462"/>
      <c r="H121" s="462"/>
    </row>
    <row r="122" spans="1:8" ht="43.5" customHeight="1" x14ac:dyDescent="0.4">
      <c r="A122" s="44"/>
      <c r="B122" s="463" t="s">
        <v>128</v>
      </c>
      <c r="C122" s="463"/>
      <c r="D122" s="463"/>
      <c r="E122" s="463"/>
      <c r="F122" s="463"/>
      <c r="G122" s="463"/>
      <c r="H122" s="463"/>
    </row>
    <row r="123" spans="1:8" ht="200.25" customHeight="1" x14ac:dyDescent="0.4">
      <c r="A123" s="7"/>
      <c r="B123" s="464" t="s">
        <v>129</v>
      </c>
      <c r="C123" s="464"/>
      <c r="D123" s="464"/>
      <c r="E123" s="464"/>
      <c r="F123" s="464"/>
      <c r="G123" s="464"/>
      <c r="H123" s="464"/>
    </row>
    <row r="124" spans="1:8" ht="42" customHeight="1" x14ac:dyDescent="0.4"/>
    <row r="125" spans="1:8" ht="42" customHeight="1" x14ac:dyDescent="0.4"/>
    <row r="126" spans="1:8" ht="18.75" customHeight="1" x14ac:dyDescent="0.4"/>
    <row r="127" spans="1:8" ht="117.75" customHeight="1" x14ac:dyDescent="0.4"/>
    <row r="128" spans="1:8" ht="10.5" customHeight="1" x14ac:dyDescent="0.4"/>
    <row r="130" ht="22.5" customHeight="1" x14ac:dyDescent="0.4"/>
  </sheetData>
  <mergeCells count="162">
    <mergeCell ref="B1:H1"/>
    <mergeCell ref="B3:H3"/>
    <mergeCell ref="B4:H4"/>
    <mergeCell ref="A6:A7"/>
    <mergeCell ref="B6:E7"/>
    <mergeCell ref="F6:H6"/>
    <mergeCell ref="F7:H7"/>
    <mergeCell ref="B9:H9"/>
    <mergeCell ref="B10:E10"/>
    <mergeCell ref="B11:E11"/>
    <mergeCell ref="H11:H12"/>
    <mergeCell ref="B12:E12"/>
    <mergeCell ref="B13:E13"/>
    <mergeCell ref="B14:E14"/>
    <mergeCell ref="F14:F15"/>
    <mergeCell ref="G14:G15"/>
    <mergeCell ref="H14:H15"/>
    <mergeCell ref="B15:E15"/>
    <mergeCell ref="B16:E16"/>
    <mergeCell ref="B17:E17"/>
    <mergeCell ref="B18:E18"/>
    <mergeCell ref="F18:F19"/>
    <mergeCell ref="G18:G19"/>
    <mergeCell ref="H18:H19"/>
    <mergeCell ref="B19:E19"/>
    <mergeCell ref="B20:E20"/>
    <mergeCell ref="B21:E21"/>
    <mergeCell ref="B22:E22"/>
    <mergeCell ref="F22:H22"/>
    <mergeCell ref="B24:H24"/>
    <mergeCell ref="B25:E25"/>
    <mergeCell ref="B26:E26"/>
    <mergeCell ref="B27:E27"/>
    <mergeCell ref="B28:E28"/>
    <mergeCell ref="B29:E29"/>
    <mergeCell ref="B30:E30"/>
    <mergeCell ref="B31:E31"/>
    <mergeCell ref="B32:H32"/>
    <mergeCell ref="B33:H33"/>
    <mergeCell ref="B34:E34"/>
    <mergeCell ref="B35:E35"/>
    <mergeCell ref="B36:E36"/>
    <mergeCell ref="B37:E37"/>
    <mergeCell ref="B38:E38"/>
    <mergeCell ref="B39:E39"/>
    <mergeCell ref="B40:E40"/>
    <mergeCell ref="B41:E41"/>
    <mergeCell ref="B42:E42"/>
    <mergeCell ref="B44:H44"/>
    <mergeCell ref="B45:E45"/>
    <mergeCell ref="B46:E46"/>
    <mergeCell ref="B47:H47"/>
    <mergeCell ref="B48:H48"/>
    <mergeCell ref="B49:E49"/>
    <mergeCell ref="B50:E50"/>
    <mergeCell ref="B51:E51"/>
    <mergeCell ref="B52:E52"/>
    <mergeCell ref="B53:E53"/>
    <mergeCell ref="B54:E54"/>
    <mergeCell ref="B55:E55"/>
    <mergeCell ref="B56:E56"/>
    <mergeCell ref="B57:E57"/>
    <mergeCell ref="F57:H57"/>
    <mergeCell ref="B58:H58"/>
    <mergeCell ref="B59:H59"/>
    <mergeCell ref="B60:H60"/>
    <mergeCell ref="B61:H61"/>
    <mergeCell ref="B62:H62"/>
    <mergeCell ref="B63:E63"/>
    <mergeCell ref="G63:H63"/>
    <mergeCell ref="B64:E64"/>
    <mergeCell ref="G64:H64"/>
    <mergeCell ref="B66:H66"/>
    <mergeCell ref="B67:F67"/>
    <mergeCell ref="G67:H67"/>
    <mergeCell ref="B68:F68"/>
    <mergeCell ref="G68:H68"/>
    <mergeCell ref="B69:F69"/>
    <mergeCell ref="G69:H69"/>
    <mergeCell ref="B70:F70"/>
    <mergeCell ref="G70:H71"/>
    <mergeCell ref="B71:F71"/>
    <mergeCell ref="B72:F72"/>
    <mergeCell ref="G72:H72"/>
    <mergeCell ref="B73:F73"/>
    <mergeCell ref="G73:H73"/>
    <mergeCell ref="B74:F74"/>
    <mergeCell ref="G74:H74"/>
    <mergeCell ref="B75:H75"/>
    <mergeCell ref="B76:H76"/>
    <mergeCell ref="B77:F77"/>
    <mergeCell ref="G77:H77"/>
    <mergeCell ref="B78:F78"/>
    <mergeCell ref="G78:H78"/>
    <mergeCell ref="B79:F79"/>
    <mergeCell ref="G79:H79"/>
    <mergeCell ref="B80:F80"/>
    <mergeCell ref="G80:H80"/>
    <mergeCell ref="B81:F81"/>
    <mergeCell ref="G81:H81"/>
    <mergeCell ref="B82:F82"/>
    <mergeCell ref="G82:H82"/>
    <mergeCell ref="B83:F83"/>
    <mergeCell ref="G83:H83"/>
    <mergeCell ref="B84:H84"/>
    <mergeCell ref="B85:H85"/>
    <mergeCell ref="B86:F86"/>
    <mergeCell ref="G86:H86"/>
    <mergeCell ref="B87:F88"/>
    <mergeCell ref="G87:H87"/>
    <mergeCell ref="G88:H88"/>
    <mergeCell ref="B89:F89"/>
    <mergeCell ref="G89:H89"/>
    <mergeCell ref="B90:F90"/>
    <mergeCell ref="G90:H90"/>
    <mergeCell ref="B91:F91"/>
    <mergeCell ref="G91:H91"/>
    <mergeCell ref="B92:F92"/>
    <mergeCell ref="G92:H92"/>
    <mergeCell ref="B93:F93"/>
    <mergeCell ref="G93:H93"/>
    <mergeCell ref="B94:F94"/>
    <mergeCell ref="G94:H94"/>
    <mergeCell ref="B95:F95"/>
    <mergeCell ref="G95:H95"/>
    <mergeCell ref="B96:F96"/>
    <mergeCell ref="G96:H96"/>
    <mergeCell ref="B97:H97"/>
    <mergeCell ref="B98:H98"/>
    <mergeCell ref="B99:F99"/>
    <mergeCell ref="G99:H99"/>
    <mergeCell ref="B100:F100"/>
    <mergeCell ref="G100:H100"/>
    <mergeCell ref="B101:F101"/>
    <mergeCell ref="G101:H101"/>
    <mergeCell ref="B103:H103"/>
    <mergeCell ref="B104:F104"/>
    <mergeCell ref="G104:H104"/>
    <mergeCell ref="B105:F105"/>
    <mergeCell ref="G105:H105"/>
    <mergeCell ref="B106:F106"/>
    <mergeCell ref="G106:H106"/>
    <mergeCell ref="B108:H108"/>
    <mergeCell ref="B109:F109"/>
    <mergeCell ref="G109:H109"/>
    <mergeCell ref="B110:F110"/>
    <mergeCell ref="G110:H110"/>
    <mergeCell ref="B111:F111"/>
    <mergeCell ref="G111:H111"/>
    <mergeCell ref="B120:H120"/>
    <mergeCell ref="B121:H121"/>
    <mergeCell ref="B122:H122"/>
    <mergeCell ref="B123:H123"/>
    <mergeCell ref="B112:F112"/>
    <mergeCell ref="G112:H112"/>
    <mergeCell ref="B113:F113"/>
    <mergeCell ref="G113:H113"/>
    <mergeCell ref="B114:H114"/>
    <mergeCell ref="B115:H115"/>
    <mergeCell ref="B116:F116"/>
    <mergeCell ref="G116:H116"/>
    <mergeCell ref="B117:H117"/>
  </mergeCells>
  <pageMargins left="0.98402777777777795" right="0.59027777777777801" top="1.1069444444444401" bottom="0.91041666666666698" header="0.31527777777777799" footer="0.51180555555555496"/>
  <pageSetup paperSize="0" scale="0" firstPageNumber="0" orientation="portrait" usePrinterDefaults="0" horizontalDpi="0" verticalDpi="0" copies="0"/>
  <headerFooter>
    <oddHeader>&amp;L&amp;"Calibri1,Обычный"РЕЕСТР СТОИМОСТИ УСЛУГ &amp;C&amp;"Calibri1,Обычный"АО "Университет КАЗГЮУ имени М.С. Нарикбаева"    &amp;R&amp;"Calibri1,Обычный"НА 2018-2019 УЧЕБНЫЙ ГОД</oddHeader>
    <oddFooter>&amp;C&amp;"Calibri1,Обычный"Страница  &amp;P из &amp;N</oddFooter>
  </headerFooter>
  <rowBreaks count="3" manualBreakCount="3">
    <brk id="32" max="16383" man="1"/>
    <brk id="65" max="16383" man="1"/>
    <brk id="9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P9"/>
  <sheetViews>
    <sheetView zoomScaleNormal="100" zoomScalePageLayoutView="60" workbookViewId="0"/>
  </sheetViews>
  <sheetFormatPr defaultRowHeight="15" x14ac:dyDescent="0.25"/>
  <cols>
    <col min="1" max="1" width="5.85546875"/>
    <col min="2" max="2" width="25.140625"/>
    <col min="3" max="3" width="10.7109375"/>
    <col min="4" max="4" width="20.140625"/>
    <col min="5" max="5" width="19.42578125"/>
    <col min="6" max="6" width="17.7109375"/>
    <col min="7" max="7" width="18"/>
    <col min="8" max="8" width="16.42578125"/>
    <col min="9" max="9" width="8.7109375"/>
    <col min="10" max="11" width="10.42578125"/>
    <col min="12" max="1025" width="8.7109375"/>
  </cols>
  <sheetData>
    <row r="3" spans="1:16" ht="30" x14ac:dyDescent="0.25">
      <c r="A3" s="53" t="s">
        <v>130</v>
      </c>
      <c r="B3" s="54" t="s">
        <v>131</v>
      </c>
      <c r="C3" s="54" t="s">
        <v>132</v>
      </c>
      <c r="D3" s="54" t="s">
        <v>133</v>
      </c>
      <c r="E3" s="54" t="s">
        <v>134</v>
      </c>
      <c r="F3" s="54" t="s">
        <v>135</v>
      </c>
      <c r="G3" s="54" t="s">
        <v>133</v>
      </c>
      <c r="H3" s="54" t="s">
        <v>134</v>
      </c>
      <c r="N3">
        <v>1</v>
      </c>
      <c r="O3">
        <v>2</v>
      </c>
      <c r="P3" s="55">
        <f>+O3/N3</f>
        <v>2</v>
      </c>
    </row>
    <row r="4" spans="1:16" x14ac:dyDescent="0.25">
      <c r="A4" s="56">
        <v>1</v>
      </c>
      <c r="B4" s="57" t="s">
        <v>136</v>
      </c>
      <c r="C4" s="58" t="s">
        <v>25</v>
      </c>
      <c r="D4" s="58">
        <v>104</v>
      </c>
      <c r="E4" s="58">
        <v>184</v>
      </c>
      <c r="F4" s="58" t="s">
        <v>45</v>
      </c>
      <c r="G4" s="58">
        <v>112</v>
      </c>
      <c r="H4" s="58">
        <v>199</v>
      </c>
      <c r="I4" s="59">
        <f t="shared" ref="I4:I9" si="0">+G4*1.6</f>
        <v>179.20000000000002</v>
      </c>
      <c r="J4" s="60">
        <f t="shared" ref="J4:J9" si="1">+D4*1.6</f>
        <v>166.4</v>
      </c>
      <c r="K4" s="60">
        <f t="shared" ref="K4:K9" si="2">+G4*1.6</f>
        <v>179.20000000000002</v>
      </c>
      <c r="N4">
        <v>2</v>
      </c>
      <c r="O4">
        <v>3</v>
      </c>
      <c r="P4" s="55">
        <f>+O4/N4</f>
        <v>1.5</v>
      </c>
    </row>
    <row r="5" spans="1:16" x14ac:dyDescent="0.25">
      <c r="A5" s="56">
        <v>2</v>
      </c>
      <c r="B5" s="57" t="s">
        <v>137</v>
      </c>
      <c r="C5" s="58" t="s">
        <v>25</v>
      </c>
      <c r="D5" s="58">
        <v>103</v>
      </c>
      <c r="E5" s="58">
        <v>182</v>
      </c>
      <c r="F5" s="58" t="s">
        <v>45</v>
      </c>
      <c r="G5" s="58">
        <v>126</v>
      </c>
      <c r="H5" s="58">
        <v>222</v>
      </c>
      <c r="I5" s="59">
        <f t="shared" si="0"/>
        <v>201.60000000000002</v>
      </c>
      <c r="J5" s="60">
        <f t="shared" si="1"/>
        <v>164.8</v>
      </c>
      <c r="K5" s="60">
        <f t="shared" si="2"/>
        <v>201.60000000000002</v>
      </c>
      <c r="N5">
        <v>3</v>
      </c>
      <c r="O5">
        <v>5</v>
      </c>
      <c r="P5" s="55">
        <f>+O5/N5</f>
        <v>1.6666666666666667</v>
      </c>
    </row>
    <row r="6" spans="1:16" x14ac:dyDescent="0.25">
      <c r="A6" s="56">
        <v>3</v>
      </c>
      <c r="B6" s="57" t="s">
        <v>138</v>
      </c>
      <c r="C6" s="58" t="s">
        <v>25</v>
      </c>
      <c r="D6" s="58">
        <v>103</v>
      </c>
      <c r="E6" s="58">
        <v>183</v>
      </c>
      <c r="F6" s="58" t="s">
        <v>45</v>
      </c>
      <c r="G6" s="56">
        <v>0</v>
      </c>
      <c r="H6" s="56">
        <v>0</v>
      </c>
      <c r="I6" s="59">
        <f t="shared" si="0"/>
        <v>0</v>
      </c>
      <c r="J6" s="60">
        <f t="shared" si="1"/>
        <v>164.8</v>
      </c>
      <c r="K6" s="60">
        <f t="shared" si="2"/>
        <v>0</v>
      </c>
      <c r="N6">
        <v>4</v>
      </c>
      <c r="O6">
        <v>6</v>
      </c>
      <c r="P6" s="55">
        <f>+O6/N6</f>
        <v>1.5</v>
      </c>
    </row>
    <row r="7" spans="1:16" x14ac:dyDescent="0.25">
      <c r="A7" s="56">
        <v>4</v>
      </c>
      <c r="B7" s="57" t="s">
        <v>139</v>
      </c>
      <c r="C7" s="58" t="s">
        <v>25</v>
      </c>
      <c r="D7" s="58">
        <v>103</v>
      </c>
      <c r="E7" s="58">
        <v>180</v>
      </c>
      <c r="F7" s="58" t="s">
        <v>45</v>
      </c>
      <c r="G7" s="56">
        <v>0</v>
      </c>
      <c r="H7" s="56">
        <v>0</v>
      </c>
      <c r="I7" s="59">
        <f t="shared" si="0"/>
        <v>0</v>
      </c>
      <c r="J7" s="60">
        <f t="shared" si="1"/>
        <v>164.8</v>
      </c>
      <c r="K7" s="60">
        <f t="shared" si="2"/>
        <v>0</v>
      </c>
    </row>
    <row r="8" spans="1:16" x14ac:dyDescent="0.25">
      <c r="A8" s="56">
        <v>5</v>
      </c>
      <c r="B8" s="57" t="s">
        <v>140</v>
      </c>
      <c r="C8" s="58" t="s">
        <v>25</v>
      </c>
      <c r="D8" s="58">
        <v>103</v>
      </c>
      <c r="E8" s="58">
        <v>183</v>
      </c>
      <c r="F8" s="58" t="s">
        <v>45</v>
      </c>
      <c r="G8" s="58">
        <v>126</v>
      </c>
      <c r="H8" s="58">
        <v>223</v>
      </c>
      <c r="I8" s="59">
        <f t="shared" si="0"/>
        <v>201.60000000000002</v>
      </c>
      <c r="J8" s="60">
        <f t="shared" si="1"/>
        <v>164.8</v>
      </c>
      <c r="K8" s="60">
        <f t="shared" si="2"/>
        <v>201.60000000000002</v>
      </c>
    </row>
    <row r="9" spans="1:16" x14ac:dyDescent="0.25">
      <c r="A9" s="56">
        <v>6</v>
      </c>
      <c r="B9" s="57" t="s">
        <v>141</v>
      </c>
      <c r="C9" s="58" t="s">
        <v>25</v>
      </c>
      <c r="D9" s="58">
        <v>103</v>
      </c>
      <c r="E9" s="58">
        <v>183</v>
      </c>
      <c r="F9" s="58" t="s">
        <v>45</v>
      </c>
      <c r="G9" s="58">
        <v>126</v>
      </c>
      <c r="H9" s="58">
        <v>223</v>
      </c>
      <c r="I9" s="59">
        <f t="shared" si="0"/>
        <v>201.60000000000002</v>
      </c>
      <c r="J9" s="60">
        <f t="shared" si="1"/>
        <v>164.8</v>
      </c>
      <c r="K9" s="60">
        <f t="shared" si="2"/>
        <v>201.60000000000002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9"/>
  <sheetViews>
    <sheetView zoomScaleNormal="100" zoomScalePageLayoutView="60" workbookViewId="0"/>
  </sheetViews>
  <sheetFormatPr defaultRowHeight="15" x14ac:dyDescent="0.25"/>
  <cols>
    <col min="1" max="1" width="8.7109375"/>
    <col min="2" max="2" width="33.85546875"/>
    <col min="3" max="3" width="19.42578125"/>
    <col min="4" max="5" width="20.42578125"/>
    <col min="6" max="1025" width="8.7109375"/>
  </cols>
  <sheetData>
    <row r="1" spans="1:5" x14ac:dyDescent="0.25">
      <c r="B1" s="513" t="s">
        <v>142</v>
      </c>
      <c r="C1" s="513"/>
      <c r="D1" s="513"/>
      <c r="E1" s="513"/>
    </row>
    <row r="2" spans="1:5" x14ac:dyDescent="0.25">
      <c r="A2" s="61"/>
      <c r="B2" s="62" t="s">
        <v>143</v>
      </c>
      <c r="C2" s="62" t="s">
        <v>144</v>
      </c>
      <c r="D2" s="62" t="s">
        <v>145</v>
      </c>
      <c r="E2" s="62" t="s">
        <v>146</v>
      </c>
    </row>
    <row r="3" spans="1:5" ht="30" x14ac:dyDescent="0.25">
      <c r="A3" s="63" t="s">
        <v>130</v>
      </c>
      <c r="B3" s="57" t="s">
        <v>131</v>
      </c>
      <c r="C3" s="58" t="s">
        <v>147</v>
      </c>
      <c r="D3" s="58" t="s">
        <v>147</v>
      </c>
      <c r="E3" s="58" t="s">
        <v>147</v>
      </c>
    </row>
    <row r="4" spans="1:5" x14ac:dyDescent="0.25">
      <c r="A4" s="56">
        <v>1</v>
      </c>
      <c r="B4" s="57" t="s">
        <v>136</v>
      </c>
      <c r="C4" s="58">
        <v>108</v>
      </c>
      <c r="D4" s="64">
        <v>75</v>
      </c>
      <c r="E4" s="65">
        <v>60</v>
      </c>
    </row>
    <row r="5" spans="1:5" x14ac:dyDescent="0.25">
      <c r="A5" s="56">
        <v>2</v>
      </c>
      <c r="B5" s="57" t="s">
        <v>137</v>
      </c>
      <c r="C5" s="58">
        <v>106</v>
      </c>
      <c r="D5" s="64">
        <v>0</v>
      </c>
      <c r="E5" s="64">
        <v>0</v>
      </c>
    </row>
    <row r="6" spans="1:5" x14ac:dyDescent="0.25">
      <c r="A6" s="56">
        <v>3</v>
      </c>
      <c r="B6" s="57" t="s">
        <v>138</v>
      </c>
      <c r="C6" s="58">
        <v>0</v>
      </c>
      <c r="D6" s="64">
        <v>0</v>
      </c>
      <c r="E6" s="64">
        <v>0</v>
      </c>
    </row>
    <row r="7" spans="1:5" x14ac:dyDescent="0.25">
      <c r="A7" s="56">
        <v>4</v>
      </c>
      <c r="B7" s="57" t="s">
        <v>139</v>
      </c>
      <c r="C7" s="58">
        <v>0</v>
      </c>
      <c r="D7" s="64">
        <v>0</v>
      </c>
      <c r="E7" s="64">
        <v>0</v>
      </c>
    </row>
    <row r="8" spans="1:5" x14ac:dyDescent="0.25">
      <c r="A8" s="56">
        <v>5</v>
      </c>
      <c r="B8" s="57" t="s">
        <v>140</v>
      </c>
      <c r="C8" s="58">
        <v>0</v>
      </c>
      <c r="D8" s="64">
        <v>0</v>
      </c>
      <c r="E8" s="64">
        <v>68</v>
      </c>
    </row>
    <row r="9" spans="1:5" x14ac:dyDescent="0.25">
      <c r="A9" s="56">
        <v>6</v>
      </c>
      <c r="B9" s="57" t="s">
        <v>141</v>
      </c>
      <c r="C9" s="58">
        <v>0</v>
      </c>
      <c r="D9" s="64">
        <v>0</v>
      </c>
      <c r="E9" s="64">
        <v>68</v>
      </c>
    </row>
  </sheetData>
  <mergeCells count="1">
    <mergeCell ref="B1:E1"/>
  </mergeCells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H24"/>
  <sheetViews>
    <sheetView zoomScaleNormal="100" zoomScalePageLayoutView="60" workbookViewId="0"/>
  </sheetViews>
  <sheetFormatPr defaultRowHeight="15" x14ac:dyDescent="0.25"/>
  <cols>
    <col min="1" max="1" width="4"/>
    <col min="2" max="2" width="33.85546875"/>
    <col min="3" max="3" width="19.42578125"/>
    <col min="4" max="5" width="20.42578125"/>
    <col min="6" max="6" width="6.5703125"/>
    <col min="7" max="7" width="4"/>
    <col min="8" max="8" width="5"/>
    <col min="9" max="1025" width="8.7109375"/>
  </cols>
  <sheetData>
    <row r="2" spans="1:6" x14ac:dyDescent="0.25">
      <c r="A2" s="61"/>
      <c r="B2" s="62" t="s">
        <v>143</v>
      </c>
      <c r="C2" s="62" t="s">
        <v>144</v>
      </c>
      <c r="D2" s="62" t="s">
        <v>145</v>
      </c>
      <c r="E2" s="62" t="s">
        <v>146</v>
      </c>
    </row>
    <row r="3" spans="1:6" ht="45" x14ac:dyDescent="0.25">
      <c r="A3" s="63" t="s">
        <v>130</v>
      </c>
      <c r="B3" s="57" t="s">
        <v>131</v>
      </c>
      <c r="C3" s="58" t="s">
        <v>133</v>
      </c>
      <c r="D3" s="65" t="s">
        <v>133</v>
      </c>
      <c r="E3" s="65" t="s">
        <v>133</v>
      </c>
    </row>
    <row r="4" spans="1:6" x14ac:dyDescent="0.25">
      <c r="A4" s="56">
        <v>1</v>
      </c>
      <c r="B4" s="57" t="s">
        <v>136</v>
      </c>
      <c r="C4" s="58">
        <v>57</v>
      </c>
      <c r="D4" s="64">
        <v>44</v>
      </c>
      <c r="E4" s="65">
        <v>28</v>
      </c>
    </row>
    <row r="5" spans="1:6" x14ac:dyDescent="0.25">
      <c r="A5" s="56">
        <v>2</v>
      </c>
      <c r="B5" s="57" t="s">
        <v>137</v>
      </c>
      <c r="C5" s="58">
        <v>56</v>
      </c>
      <c r="D5" s="64">
        <v>0</v>
      </c>
      <c r="E5" s="64">
        <v>0</v>
      </c>
    </row>
    <row r="6" spans="1:6" x14ac:dyDescent="0.25">
      <c r="A6" s="56">
        <v>3</v>
      </c>
      <c r="B6" s="57" t="s">
        <v>138</v>
      </c>
      <c r="C6" s="58">
        <v>0</v>
      </c>
      <c r="D6" s="64">
        <v>0</v>
      </c>
      <c r="E6" s="64">
        <v>0</v>
      </c>
    </row>
    <row r="7" spans="1:6" x14ac:dyDescent="0.25">
      <c r="A7" s="56">
        <v>4</v>
      </c>
      <c r="B7" s="57" t="s">
        <v>139</v>
      </c>
      <c r="C7" s="58">
        <v>0</v>
      </c>
      <c r="D7" s="64">
        <v>0</v>
      </c>
      <c r="E7" s="64">
        <v>0</v>
      </c>
    </row>
    <row r="8" spans="1:6" x14ac:dyDescent="0.25">
      <c r="A8" s="56">
        <v>5</v>
      </c>
      <c r="B8" s="57" t="s">
        <v>140</v>
      </c>
      <c r="C8" s="58">
        <v>0</v>
      </c>
      <c r="D8" s="64">
        <v>0</v>
      </c>
      <c r="E8" s="64">
        <v>31</v>
      </c>
    </row>
    <row r="9" spans="1:6" x14ac:dyDescent="0.25">
      <c r="A9" s="56">
        <v>6</v>
      </c>
      <c r="B9" s="57" t="s">
        <v>141</v>
      </c>
      <c r="C9" s="58">
        <v>0</v>
      </c>
      <c r="D9" s="64">
        <v>0</v>
      </c>
      <c r="E9" s="64">
        <v>31</v>
      </c>
    </row>
    <row r="12" spans="1:6" x14ac:dyDescent="0.25">
      <c r="A12" s="61"/>
      <c r="B12" s="62" t="s">
        <v>143</v>
      </c>
      <c r="C12" s="62" t="s">
        <v>144</v>
      </c>
      <c r="D12" s="62" t="s">
        <v>145</v>
      </c>
      <c r="E12" s="62" t="s">
        <v>146</v>
      </c>
    </row>
    <row r="13" spans="1:6" ht="45" x14ac:dyDescent="0.25">
      <c r="A13" s="63" t="s">
        <v>130</v>
      </c>
      <c r="B13" s="57" t="s">
        <v>131</v>
      </c>
      <c r="C13" s="58" t="s">
        <v>133</v>
      </c>
      <c r="D13" s="65" t="s">
        <v>133</v>
      </c>
      <c r="E13" s="65" t="s">
        <v>133</v>
      </c>
    </row>
    <row r="14" spans="1:6" x14ac:dyDescent="0.25">
      <c r="A14" s="56">
        <v>1</v>
      </c>
      <c r="B14" s="57" t="s">
        <v>136</v>
      </c>
      <c r="C14" s="58">
        <f>+C4*1.6</f>
        <v>91.2</v>
      </c>
      <c r="D14" s="64">
        <f>+D4*1.6</f>
        <v>70.400000000000006</v>
      </c>
      <c r="E14" s="65">
        <f>+E4*1.6</f>
        <v>44.800000000000004</v>
      </c>
      <c r="F14" s="66" t="s">
        <v>148</v>
      </c>
    </row>
    <row r="15" spans="1:6" x14ac:dyDescent="0.25">
      <c r="A15" s="56">
        <v>2</v>
      </c>
      <c r="B15" s="57" t="s">
        <v>137</v>
      </c>
      <c r="C15" s="58">
        <f>+C5*1.6</f>
        <v>89.600000000000009</v>
      </c>
      <c r="D15" s="64">
        <v>0</v>
      </c>
      <c r="E15" s="64">
        <v>0</v>
      </c>
    </row>
    <row r="16" spans="1:6" x14ac:dyDescent="0.25">
      <c r="A16" s="56">
        <v>3</v>
      </c>
      <c r="B16" s="57" t="s">
        <v>138</v>
      </c>
      <c r="C16" s="58">
        <v>0</v>
      </c>
      <c r="D16" s="64">
        <v>0</v>
      </c>
      <c r="E16" s="64">
        <v>0</v>
      </c>
    </row>
    <row r="17" spans="1:8" x14ac:dyDescent="0.25">
      <c r="A17" s="56">
        <v>4</v>
      </c>
      <c r="B17" s="57" t="s">
        <v>139</v>
      </c>
      <c r="C17" s="58">
        <v>0</v>
      </c>
      <c r="D17" s="64">
        <v>0</v>
      </c>
      <c r="E17" s="64">
        <v>0</v>
      </c>
    </row>
    <row r="18" spans="1:8" x14ac:dyDescent="0.25">
      <c r="A18" s="56">
        <v>5</v>
      </c>
      <c r="B18" s="57" t="s">
        <v>140</v>
      </c>
      <c r="C18" s="58">
        <v>0</v>
      </c>
      <c r="D18" s="64">
        <v>0</v>
      </c>
      <c r="E18" s="64">
        <f>+E8*1.6</f>
        <v>49.6</v>
      </c>
      <c r="F18" s="66" t="s">
        <v>149</v>
      </c>
      <c r="G18" s="66">
        <v>126</v>
      </c>
      <c r="H18">
        <f>+G18-E18</f>
        <v>76.400000000000006</v>
      </c>
    </row>
    <row r="19" spans="1:8" x14ac:dyDescent="0.25">
      <c r="A19" s="56">
        <v>6</v>
      </c>
      <c r="B19" s="57" t="s">
        <v>141</v>
      </c>
      <c r="C19" s="58">
        <v>0</v>
      </c>
      <c r="D19" s="64">
        <v>0</v>
      </c>
      <c r="E19" s="64">
        <f>+E9*1.6</f>
        <v>49.6</v>
      </c>
      <c r="F19" s="66" t="s">
        <v>150</v>
      </c>
      <c r="G19" s="66">
        <v>126</v>
      </c>
    </row>
    <row r="20" spans="1:8" x14ac:dyDescent="0.25">
      <c r="D20" s="67" t="s">
        <v>151</v>
      </c>
    </row>
    <row r="21" spans="1:8" x14ac:dyDescent="0.25">
      <c r="B21">
        <f>+C21-C14</f>
        <v>12.799999999999997</v>
      </c>
      <c r="C21" s="66">
        <v>104</v>
      </c>
    </row>
    <row r="22" spans="1:8" x14ac:dyDescent="0.25">
      <c r="C22" s="66">
        <v>103</v>
      </c>
      <c r="D22" s="66">
        <v>112</v>
      </c>
    </row>
    <row r="23" spans="1:8" x14ac:dyDescent="0.25">
      <c r="C23">
        <f>+C22-C15</f>
        <v>13.399999999999991</v>
      </c>
      <c r="D23">
        <f>+D22-D14</f>
        <v>41.599999999999994</v>
      </c>
    </row>
    <row r="24" spans="1:8" x14ac:dyDescent="0.25">
      <c r="D24" s="66">
        <v>28</v>
      </c>
      <c r="E24" t="s">
        <v>146</v>
      </c>
    </row>
  </sheetData>
  <pageMargins left="0.7" right="0.7" top="0.75" bottom="0.75" header="0.51180555555555496" footer="0.51180555555555496"/>
  <pageSetup paperSize="0" scale="0" firstPageNumber="0" orientation="portrait" usePrinterDefaults="0" horizontalDpi="0" verticalDpi="0" copie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K45"/>
  <sheetViews>
    <sheetView zoomScaleNormal="100" zoomScalePageLayoutView="60" workbookViewId="0"/>
  </sheetViews>
  <sheetFormatPr defaultRowHeight="15" x14ac:dyDescent="0.25"/>
  <cols>
    <col min="1" max="1" width="126.85546875" style="68"/>
    <col min="2" max="2" width="136.28515625" style="69"/>
    <col min="3" max="3" width="21" style="69"/>
    <col min="4" max="4" width="28.7109375" style="69"/>
    <col min="5" max="5" width="42.5703125" style="69"/>
    <col min="6" max="1025" width="10.42578125" style="69"/>
  </cols>
  <sheetData>
    <row r="1" spans="1:8" ht="16.5" customHeight="1" x14ac:dyDescent="0.25">
      <c r="A1" s="70"/>
      <c r="B1" s="71"/>
      <c r="C1" s="71"/>
      <c r="D1" s="71"/>
      <c r="E1" s="71"/>
      <c r="F1" s="71"/>
      <c r="G1" s="71"/>
      <c r="H1" s="71"/>
    </row>
    <row r="2" spans="1:8" ht="30.75" customHeight="1" x14ac:dyDescent="0.25">
      <c r="A2" s="72"/>
      <c r="B2" s="71"/>
      <c r="C2" s="71"/>
      <c r="D2" s="71"/>
      <c r="E2" s="71"/>
      <c r="F2" s="71"/>
      <c r="G2" s="71"/>
      <c r="H2" s="71"/>
    </row>
    <row r="3" spans="1:8" ht="22.5" x14ac:dyDescent="0.25">
      <c r="A3" s="73" t="s">
        <v>152</v>
      </c>
      <c r="B3" s="74"/>
      <c r="C3"/>
      <c r="D3"/>
      <c r="E3"/>
    </row>
    <row r="4" spans="1:8" ht="22.5" x14ac:dyDescent="0.25">
      <c r="A4" s="73" t="s">
        <v>153</v>
      </c>
      <c r="B4" s="74"/>
      <c r="C4"/>
      <c r="D4"/>
      <c r="E4"/>
    </row>
    <row r="5" spans="1:8" ht="22.5" x14ac:dyDescent="0.25">
      <c r="A5" s="75"/>
      <c r="B5" s="76"/>
      <c r="C5"/>
      <c r="D5"/>
      <c r="E5"/>
    </row>
    <row r="6" spans="1:8" ht="96" customHeight="1" x14ac:dyDescent="0.25">
      <c r="A6" s="77" t="s">
        <v>154</v>
      </c>
      <c r="B6" s="78"/>
      <c r="C6"/>
      <c r="D6"/>
      <c r="E6"/>
    </row>
    <row r="7" spans="1:8" ht="18.75" x14ac:dyDescent="0.25">
      <c r="A7" s="78"/>
      <c r="B7" s="78"/>
      <c r="C7"/>
      <c r="D7"/>
      <c r="E7"/>
    </row>
    <row r="8" spans="1:8" ht="37.5" x14ac:dyDescent="0.25">
      <c r="A8" s="77" t="s">
        <v>155</v>
      </c>
      <c r="B8" s="78"/>
      <c r="C8"/>
      <c r="D8"/>
      <c r="E8"/>
    </row>
    <row r="9" spans="1:8" ht="18.75" x14ac:dyDescent="0.25">
      <c r="A9" s="78"/>
      <c r="B9" s="78"/>
      <c r="C9"/>
      <c r="D9"/>
      <c r="E9"/>
    </row>
    <row r="10" spans="1:8" ht="18.75" x14ac:dyDescent="0.25">
      <c r="A10" s="76" t="s">
        <v>156</v>
      </c>
      <c r="B10" s="78"/>
      <c r="C10"/>
      <c r="D10"/>
      <c r="E10"/>
    </row>
    <row r="11" spans="1:8" ht="18.75" x14ac:dyDescent="0.25">
      <c r="A11" s="79" t="s">
        <v>157</v>
      </c>
      <c r="B11" s="80"/>
      <c r="C11"/>
      <c r="D11"/>
      <c r="E11"/>
    </row>
    <row r="12" spans="1:8" ht="18.75" x14ac:dyDescent="0.25">
      <c r="A12" s="79" t="s">
        <v>158</v>
      </c>
      <c r="B12" s="80"/>
      <c r="C12"/>
      <c r="D12"/>
      <c r="E12"/>
    </row>
    <row r="13" spans="1:8" ht="18.75" x14ac:dyDescent="0.25">
      <c r="A13" s="79" t="s">
        <v>159</v>
      </c>
      <c r="B13" s="80"/>
      <c r="C13"/>
      <c r="D13"/>
      <c r="E13"/>
    </row>
    <row r="14" spans="1:8" ht="18.75" x14ac:dyDescent="0.25">
      <c r="A14" s="79" t="s">
        <v>160</v>
      </c>
      <c r="B14" s="80"/>
      <c r="C14"/>
      <c r="D14"/>
      <c r="E14"/>
    </row>
    <row r="15" spans="1:8" ht="18.75" x14ac:dyDescent="0.25">
      <c r="A15" s="78"/>
      <c r="B15" s="78"/>
      <c r="C15"/>
      <c r="D15"/>
      <c r="E15"/>
    </row>
    <row r="16" spans="1:8" ht="180" customHeight="1" x14ac:dyDescent="0.25">
      <c r="A16" s="81" t="s">
        <v>161</v>
      </c>
      <c r="B16" s="78"/>
      <c r="C16"/>
      <c r="D16"/>
      <c r="E16"/>
    </row>
    <row r="17" spans="1:5" ht="18.75" x14ac:dyDescent="0.25">
      <c r="A17" s="78"/>
      <c r="B17" s="78"/>
      <c r="C17"/>
      <c r="D17"/>
      <c r="E17"/>
    </row>
    <row r="18" spans="1:5" ht="81" customHeight="1" x14ac:dyDescent="0.25">
      <c r="A18" s="78" t="s">
        <v>162</v>
      </c>
      <c r="B18" s="78"/>
      <c r="C18"/>
      <c r="D18"/>
      <c r="E18"/>
    </row>
    <row r="19" spans="1:5" ht="26.25" customHeight="1" x14ac:dyDescent="0.25">
      <c r="A19" s="78"/>
      <c r="B19" s="78"/>
      <c r="C19"/>
      <c r="D19"/>
      <c r="E19"/>
    </row>
    <row r="20" spans="1:5" ht="56.25" x14ac:dyDescent="0.25">
      <c r="A20" s="76" t="s">
        <v>163</v>
      </c>
      <c r="B20" s="78"/>
      <c r="C20"/>
      <c r="D20"/>
      <c r="E20"/>
    </row>
    <row r="21" spans="1:5" ht="18.75" x14ac:dyDescent="0.25">
      <c r="A21" s="76"/>
      <c r="B21" s="76"/>
      <c r="C21"/>
      <c r="D21"/>
      <c r="E21"/>
    </row>
    <row r="22" spans="1:5" ht="60.75" customHeight="1" x14ac:dyDescent="0.25">
      <c r="A22" s="70" t="s">
        <v>164</v>
      </c>
      <c r="B22" s="78"/>
      <c r="C22"/>
      <c r="D22"/>
      <c r="E22"/>
    </row>
    <row r="23" spans="1:5" ht="18.75" x14ac:dyDescent="0.25">
      <c r="A23" s="76"/>
      <c r="B23" s="78"/>
      <c r="C23"/>
      <c r="D23"/>
      <c r="E23"/>
    </row>
    <row r="24" spans="1:5" ht="22.5" x14ac:dyDescent="0.25">
      <c r="A24" s="73" t="s">
        <v>152</v>
      </c>
      <c r="B24" s="78"/>
      <c r="C24"/>
      <c r="D24"/>
      <c r="E24"/>
    </row>
    <row r="25" spans="1:5" ht="22.5" x14ac:dyDescent="0.25">
      <c r="A25" s="73" t="s">
        <v>153</v>
      </c>
      <c r="B25" s="82"/>
      <c r="C25"/>
      <c r="D25"/>
      <c r="E25"/>
    </row>
    <row r="26" spans="1:5" ht="18.75" x14ac:dyDescent="0.25">
      <c r="A26" s="74"/>
      <c r="B26" s="74"/>
      <c r="C26"/>
      <c r="D26"/>
      <c r="E26"/>
    </row>
    <row r="27" spans="1:5" ht="75" x14ac:dyDescent="0.25">
      <c r="A27" s="78" t="s">
        <v>165</v>
      </c>
      <c r="B27" s="74"/>
      <c r="C27"/>
      <c r="D27"/>
      <c r="E27"/>
    </row>
    <row r="28" spans="1:5" ht="18.75" x14ac:dyDescent="0.25">
      <c r="A28" s="78"/>
      <c r="B28" s="78"/>
      <c r="C28"/>
      <c r="D28"/>
      <c r="E28"/>
    </row>
    <row r="29" spans="1:5" ht="22.5" x14ac:dyDescent="0.25">
      <c r="A29" s="73" t="s">
        <v>166</v>
      </c>
      <c r="B29" s="78"/>
      <c r="C29"/>
      <c r="D29"/>
      <c r="E29"/>
    </row>
    <row r="30" spans="1:5" ht="18.75" x14ac:dyDescent="0.25">
      <c r="A30" s="74"/>
      <c r="B30" s="78"/>
      <c r="C30"/>
      <c r="D30"/>
      <c r="E30"/>
    </row>
    <row r="31" spans="1:5" ht="37.5" hidden="1" x14ac:dyDescent="0.25">
      <c r="A31" s="78" t="s">
        <v>167</v>
      </c>
      <c r="B31" s="78"/>
      <c r="C31"/>
      <c r="D31"/>
      <c r="E31"/>
    </row>
    <row r="32" spans="1:5" ht="18.75" hidden="1" x14ac:dyDescent="0.25">
      <c r="A32" s="78"/>
      <c r="B32" s="78"/>
      <c r="C32"/>
      <c r="D32"/>
      <c r="E32"/>
    </row>
    <row r="33" spans="1:5" ht="156.75" customHeight="1" x14ac:dyDescent="0.25">
      <c r="A33" s="83" t="s">
        <v>168</v>
      </c>
      <c r="B33" s="78"/>
      <c r="C33"/>
      <c r="D33"/>
      <c r="E33"/>
    </row>
    <row r="34" spans="1:5" ht="18.75" x14ac:dyDescent="0.25">
      <c r="A34" s="84"/>
      <c r="B34" s="78"/>
      <c r="C34"/>
      <c r="D34"/>
      <c r="E34"/>
    </row>
    <row r="35" spans="1:5" ht="15.75" customHeight="1" x14ac:dyDescent="0.25">
      <c r="A35" s="78" t="s">
        <v>169</v>
      </c>
      <c r="B35"/>
      <c r="C35"/>
      <c r="D35" s="85" t="s">
        <v>170</v>
      </c>
      <c r="E35"/>
    </row>
    <row r="36" spans="1:5" ht="15.75" customHeight="1" x14ac:dyDescent="0.25">
      <c r="A36" s="78"/>
      <c r="B36"/>
      <c r="C36"/>
      <c r="D36" s="85"/>
      <c r="E36"/>
    </row>
    <row r="37" spans="1:5" ht="93.75" customHeight="1" x14ac:dyDescent="0.25">
      <c r="A37" s="84" t="s">
        <v>171</v>
      </c>
      <c r="B37"/>
      <c r="C37" s="86" t="s">
        <v>172</v>
      </c>
      <c r="D37" s="514" t="s">
        <v>173</v>
      </c>
      <c r="E37" s="514" t="s">
        <v>174</v>
      </c>
    </row>
    <row r="38" spans="1:5" ht="15.75" x14ac:dyDescent="0.25">
      <c r="A38"/>
      <c r="B38"/>
      <c r="C38" s="87" t="s">
        <v>175</v>
      </c>
      <c r="D38" s="514"/>
      <c r="E38" s="514"/>
    </row>
    <row r="39" spans="1:5" ht="64.5" customHeight="1" x14ac:dyDescent="0.25">
      <c r="A39" s="84" t="s">
        <v>176</v>
      </c>
      <c r="B39"/>
      <c r="C39" s="88" t="s">
        <v>177</v>
      </c>
      <c r="D39" s="89" t="s">
        <v>178</v>
      </c>
      <c r="E39" s="90">
        <v>0.3</v>
      </c>
    </row>
    <row r="40" spans="1:5" ht="15" customHeight="1" x14ac:dyDescent="0.25">
      <c r="A40"/>
      <c r="B40"/>
      <c r="C40" s="88" t="s">
        <v>179</v>
      </c>
      <c r="D40" s="89" t="s">
        <v>180</v>
      </c>
      <c r="E40" s="90">
        <v>0.25</v>
      </c>
    </row>
    <row r="41" spans="1:5" ht="57.75" customHeight="1" x14ac:dyDescent="0.25">
      <c r="A41" s="77" t="s">
        <v>181</v>
      </c>
      <c r="B41"/>
      <c r="C41" s="88" t="s">
        <v>182</v>
      </c>
      <c r="D41" s="89" t="s">
        <v>183</v>
      </c>
      <c r="E41" s="90">
        <v>0.25</v>
      </c>
    </row>
    <row r="42" spans="1:5" ht="15.75" x14ac:dyDescent="0.25">
      <c r="A42"/>
      <c r="B42"/>
      <c r="C42" s="88" t="s">
        <v>184</v>
      </c>
      <c r="D42" s="89" t="s">
        <v>185</v>
      </c>
      <c r="E42" s="90">
        <v>0.2</v>
      </c>
    </row>
    <row r="43" spans="1:5" ht="37.5" x14ac:dyDescent="0.25">
      <c r="A43" s="76" t="s">
        <v>186</v>
      </c>
      <c r="B43" s="91"/>
    </row>
    <row r="44" spans="1:5" ht="18.75" x14ac:dyDescent="0.25">
      <c r="A44" s="76"/>
    </row>
    <row r="45" spans="1:5" ht="56.25" x14ac:dyDescent="0.25">
      <c r="A45" s="92" t="s">
        <v>187</v>
      </c>
    </row>
  </sheetData>
  <mergeCells count="2">
    <mergeCell ref="D37:D38"/>
    <mergeCell ref="E37:E38"/>
  </mergeCells>
  <pageMargins left="0.70833333333333304" right="0.70833333333333304" top="1.1416666666666699" bottom="1.0291666666666699" header="0.51180555555555496" footer="0.31527777777777799"/>
  <pageSetup paperSize="0" scale="0" firstPageNumber="0" orientation="portrait" usePrinterDefaults="0" horizontalDpi="0" verticalDpi="0" copies="0"/>
  <headerFooter>
    <oddFooter>&amp;C&amp;"Calibri1,Обычный"Страница  &amp;P из &amp;N</oddFooter>
  </headerFooter>
  <rowBreaks count="1" manualBreakCount="1">
    <brk id="21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MK188"/>
  <sheetViews>
    <sheetView zoomScaleNormal="100" zoomScalePageLayoutView="60" workbookViewId="0"/>
  </sheetViews>
  <sheetFormatPr defaultRowHeight="36" outlineLevelRow="1" x14ac:dyDescent="0.55000000000000004"/>
  <cols>
    <col min="1" max="1" width="3.140625" style="93"/>
    <col min="2" max="2" width="106.7109375" style="94"/>
    <col min="3" max="3" width="49.5703125" style="95"/>
    <col min="4" max="4" width="56.85546875" style="95"/>
    <col min="5" max="5" width="74" style="95"/>
    <col min="6" max="6" width="30.140625" style="96"/>
    <col min="7" max="7" width="20.7109375" style="96"/>
    <col min="8" max="1011" width="10.42578125" style="96"/>
    <col min="1012" max="1021" width="10.42578125" style="97"/>
    <col min="1022" max="1025" width="8.7109375" style="98"/>
  </cols>
  <sheetData>
    <row r="1" spans="1:1024" ht="77.25" customHeight="1" x14ac:dyDescent="0.55000000000000004">
      <c r="A1" s="99"/>
      <c r="B1" s="547" t="s">
        <v>188</v>
      </c>
      <c r="C1" s="547"/>
      <c r="D1" s="547"/>
      <c r="E1" s="547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51" customHeight="1" x14ac:dyDescent="0.55000000000000004">
      <c r="A2" s="99"/>
      <c r="B2" s="548" t="s">
        <v>189</v>
      </c>
      <c r="C2" s="548"/>
      <c r="D2" s="548"/>
      <c r="E2" s="548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64.5" customHeight="1" x14ac:dyDescent="0.55000000000000004">
      <c r="A3" s="99"/>
      <c r="B3" s="548" t="s">
        <v>190</v>
      </c>
      <c r="C3" s="548"/>
      <c r="D3" s="548"/>
      <c r="E3" s="548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8.25" customHeight="1" x14ac:dyDescent="0.55000000000000004">
      <c r="A4" s="99"/>
      <c r="B4" s="100"/>
      <c r="C4" s="101"/>
      <c r="D4" s="101"/>
      <c r="E4" s="101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77.25" customHeight="1" x14ac:dyDescent="0.55000000000000004">
      <c r="A5"/>
      <c r="B5" s="549" t="s">
        <v>1</v>
      </c>
      <c r="C5" s="549"/>
      <c r="D5" s="549"/>
      <c r="E5" s="549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56.25" customHeight="1" x14ac:dyDescent="0.55000000000000004">
      <c r="A6"/>
      <c r="B6" s="549" t="s">
        <v>191</v>
      </c>
      <c r="C6" s="549"/>
      <c r="D6" s="549"/>
      <c r="E6" s="549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55000000000000004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77.25" customHeight="1" x14ac:dyDescent="0.55000000000000004">
      <c r="A8" s="550"/>
      <c r="B8" s="551" t="s">
        <v>192</v>
      </c>
      <c r="C8" s="552" t="s">
        <v>193</v>
      </c>
      <c r="D8" s="552"/>
      <c r="E8" s="552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52.5" customHeight="1" x14ac:dyDescent="0.55000000000000004">
      <c r="A9" s="550"/>
      <c r="B9" s="551"/>
      <c r="C9" s="551" t="s">
        <v>194</v>
      </c>
      <c r="D9" s="551"/>
      <c r="E9" s="551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77.25" customHeight="1" x14ac:dyDescent="0.55000000000000004">
      <c r="A10" s="102"/>
      <c r="B10" s="103" t="s">
        <v>195</v>
      </c>
      <c r="C10" s="104"/>
      <c r="D10" s="104"/>
      <c r="E10" s="104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77.25" customHeight="1" x14ac:dyDescent="0.55000000000000004">
      <c r="A11"/>
      <c r="B11" s="543" t="s">
        <v>196</v>
      </c>
      <c r="C11" s="543"/>
      <c r="D11" s="543"/>
      <c r="E11" s="543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s="94" customFormat="1" ht="75" customHeight="1" x14ac:dyDescent="0.5">
      <c r="A12" s="105"/>
      <c r="B12" s="106" t="s">
        <v>197</v>
      </c>
      <c r="C12" s="107" t="s">
        <v>8</v>
      </c>
      <c r="D12" s="107" t="s">
        <v>9</v>
      </c>
      <c r="E12" s="106" t="s">
        <v>10</v>
      </c>
    </row>
    <row r="13" spans="1:1024" s="111" customFormat="1" ht="75" customHeight="1" x14ac:dyDescent="0.55000000000000004">
      <c r="A13" s="108"/>
      <c r="B13" s="109" t="s">
        <v>198</v>
      </c>
      <c r="C13" s="110"/>
      <c r="D13" s="110"/>
      <c r="E13" s="110"/>
      <c r="ALX13" s="112"/>
      <c r="ALY13" s="112"/>
      <c r="ALZ13" s="112"/>
      <c r="AMA13" s="112"/>
      <c r="AMB13" s="112"/>
      <c r="AMC13" s="112"/>
      <c r="AMD13" s="112"/>
      <c r="AME13" s="112"/>
      <c r="AMF13" s="112"/>
      <c r="AMG13" s="112"/>
      <c r="AMH13" s="113"/>
      <c r="AMI13" s="113"/>
      <c r="AMJ13" s="113"/>
    </row>
    <row r="14" spans="1:1024" ht="75" customHeight="1" x14ac:dyDescent="0.55000000000000004">
      <c r="A14" s="108"/>
      <c r="B14" s="114" t="s">
        <v>199</v>
      </c>
      <c r="C14" s="110" t="s">
        <v>15</v>
      </c>
      <c r="D14" s="110">
        <v>240</v>
      </c>
      <c r="E14" s="110">
        <v>15000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 s="112"/>
      <c r="ALY14" s="112"/>
      <c r="ALZ14" s="112"/>
      <c r="AMA14" s="112"/>
      <c r="AMB14" s="112"/>
      <c r="AMC14" s="112"/>
      <c r="AMD14" s="112"/>
      <c r="AME14" s="112"/>
      <c r="AMF14" s="112"/>
      <c r="AMG14" s="112"/>
      <c r="AMH14" s="113"/>
      <c r="AMI14" s="113"/>
      <c r="AMJ14" s="113"/>
    </row>
    <row r="15" spans="1:1024" ht="75" customHeight="1" x14ac:dyDescent="0.55000000000000004">
      <c r="A15" s="108"/>
      <c r="B15" s="114" t="s">
        <v>200</v>
      </c>
      <c r="C15" s="110" t="s">
        <v>15</v>
      </c>
      <c r="D15" s="110">
        <v>240</v>
      </c>
      <c r="E15" s="110">
        <v>15000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 s="112"/>
      <c r="ALY15" s="112"/>
      <c r="ALZ15" s="112"/>
      <c r="AMA15" s="112"/>
      <c r="AMB15" s="112"/>
      <c r="AMC15" s="112"/>
      <c r="AMD15" s="112"/>
      <c r="AME15" s="112"/>
      <c r="AMF15" s="112"/>
      <c r="AMG15" s="112"/>
      <c r="AMH15" s="113"/>
      <c r="AMI15" s="113"/>
      <c r="AMJ15" s="113"/>
    </row>
    <row r="16" spans="1:1024" ht="75" customHeight="1" x14ac:dyDescent="0.55000000000000004">
      <c r="A16" s="108"/>
      <c r="B16" s="109" t="s">
        <v>201</v>
      </c>
      <c r="C16" s="110"/>
      <c r="D16" s="110"/>
      <c r="E16" s="110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 s="112"/>
      <c r="ALY16" s="112"/>
      <c r="ALZ16" s="112"/>
      <c r="AMA16" s="112"/>
      <c r="AMB16" s="112"/>
      <c r="AMC16" s="112"/>
      <c r="AMD16" s="112"/>
      <c r="AME16" s="112"/>
      <c r="AMF16" s="112"/>
      <c r="AMG16" s="112"/>
      <c r="AMH16" s="113"/>
      <c r="AMI16" s="113"/>
      <c r="AMJ16" s="113"/>
    </row>
    <row r="17" spans="1:1024" ht="75" customHeight="1" x14ac:dyDescent="0.55000000000000004">
      <c r="A17" s="108"/>
      <c r="B17" s="114" t="s">
        <v>202</v>
      </c>
      <c r="C17" s="110" t="s">
        <v>15</v>
      </c>
      <c r="D17" s="110">
        <v>240</v>
      </c>
      <c r="E17" s="110">
        <v>15000</v>
      </c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 s="112"/>
      <c r="ALY17" s="112"/>
      <c r="ALZ17" s="112"/>
      <c r="AMA17" s="112"/>
      <c r="AMB17" s="112"/>
      <c r="AMC17" s="112"/>
      <c r="AMD17" s="112"/>
      <c r="AME17" s="112"/>
      <c r="AMF17" s="112"/>
      <c r="AMG17" s="112"/>
      <c r="AMH17" s="113"/>
      <c r="AMI17" s="113"/>
      <c r="AMJ17" s="113"/>
    </row>
    <row r="18" spans="1:1024" ht="75" customHeight="1" x14ac:dyDescent="0.55000000000000004">
      <c r="A18" s="108"/>
      <c r="B18" s="114" t="s">
        <v>203</v>
      </c>
      <c r="C18" s="110" t="s">
        <v>15</v>
      </c>
      <c r="D18" s="110">
        <v>240</v>
      </c>
      <c r="E18" s="110">
        <v>15000</v>
      </c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 s="112"/>
      <c r="ALY18" s="112"/>
      <c r="ALZ18" s="112"/>
      <c r="AMA18" s="112"/>
      <c r="AMB18" s="112"/>
      <c r="AMC18" s="112"/>
      <c r="AMD18" s="112"/>
      <c r="AME18" s="112"/>
      <c r="AMF18" s="112"/>
      <c r="AMG18" s="112"/>
      <c r="AMH18" s="113"/>
      <c r="AMI18" s="113"/>
      <c r="AMJ18" s="113"/>
    </row>
    <row r="19" spans="1:1024" s="118" customFormat="1" ht="75" customHeight="1" x14ac:dyDescent="0.5">
      <c r="A19" s="115"/>
      <c r="B19" s="109" t="s">
        <v>204</v>
      </c>
      <c r="C19" s="116"/>
      <c r="D19" s="117"/>
      <c r="E19" s="116"/>
    </row>
    <row r="20" spans="1:1024" s="111" customFormat="1" ht="75" customHeight="1" x14ac:dyDescent="0.55000000000000004">
      <c r="A20" s="108"/>
      <c r="B20" s="114" t="s">
        <v>205</v>
      </c>
      <c r="C20" s="110" t="s">
        <v>15</v>
      </c>
      <c r="D20" s="110">
        <v>240</v>
      </c>
      <c r="E20" s="110">
        <v>17000</v>
      </c>
      <c r="ALX20" s="112"/>
      <c r="ALY20" s="112"/>
      <c r="ALZ20" s="112"/>
      <c r="AMA20" s="112"/>
      <c r="AMB20" s="112"/>
      <c r="AMC20" s="112"/>
      <c r="AMD20" s="112"/>
      <c r="AME20" s="112"/>
      <c r="AMF20" s="112"/>
      <c r="AMG20" s="112"/>
      <c r="AMH20" s="113"/>
      <c r="AMI20" s="113"/>
      <c r="AMJ20" s="113"/>
    </row>
    <row r="21" spans="1:1024" s="111" customFormat="1" ht="75" customHeight="1" x14ac:dyDescent="0.55000000000000004">
      <c r="A21" s="108"/>
      <c r="B21" s="114" t="s">
        <v>206</v>
      </c>
      <c r="C21" s="110" t="s">
        <v>15</v>
      </c>
      <c r="D21" s="110">
        <v>240</v>
      </c>
      <c r="E21" s="110">
        <v>17000</v>
      </c>
      <c r="ALX21" s="112"/>
      <c r="ALY21" s="112"/>
      <c r="ALZ21" s="112"/>
      <c r="AMA21" s="112"/>
      <c r="AMB21" s="112"/>
      <c r="AMC21" s="112"/>
      <c r="AMD21" s="112"/>
      <c r="AME21" s="112"/>
      <c r="AMF21" s="112"/>
      <c r="AMG21" s="112"/>
      <c r="AMH21" s="113"/>
      <c r="AMI21" s="113"/>
      <c r="AMJ21" s="113"/>
    </row>
    <row r="22" spans="1:1024" s="111" customFormat="1" ht="75" customHeight="1" x14ac:dyDescent="0.55000000000000004">
      <c r="A22" s="108"/>
      <c r="B22" s="114" t="s">
        <v>207</v>
      </c>
      <c r="C22" s="110" t="s">
        <v>15</v>
      </c>
      <c r="D22" s="110">
        <v>240</v>
      </c>
      <c r="E22" s="110">
        <v>15000</v>
      </c>
      <c r="ALX22" s="112"/>
      <c r="ALY22" s="112"/>
      <c r="ALZ22" s="112"/>
      <c r="AMA22" s="112"/>
      <c r="AMB22" s="112"/>
      <c r="AMC22" s="112"/>
      <c r="AMD22" s="112"/>
      <c r="AME22" s="112"/>
      <c r="AMF22" s="112"/>
      <c r="AMG22" s="112"/>
      <c r="AMH22" s="113"/>
      <c r="AMI22" s="113"/>
      <c r="AMJ22" s="113"/>
    </row>
    <row r="23" spans="1:1024" s="111" customFormat="1" ht="75" customHeight="1" x14ac:dyDescent="0.55000000000000004">
      <c r="A23" s="108"/>
      <c r="B23" s="114" t="s">
        <v>208</v>
      </c>
      <c r="C23" s="110" t="s">
        <v>15</v>
      </c>
      <c r="D23" s="110">
        <v>240</v>
      </c>
      <c r="E23" s="110">
        <v>17000</v>
      </c>
      <c r="ALX23" s="112"/>
      <c r="ALY23" s="112"/>
      <c r="ALZ23" s="112"/>
      <c r="AMA23" s="112"/>
      <c r="AMB23" s="112"/>
      <c r="AMC23" s="112"/>
      <c r="AMD23" s="112"/>
      <c r="AME23" s="112"/>
      <c r="AMF23" s="112"/>
      <c r="AMG23" s="112"/>
      <c r="AMH23" s="113"/>
      <c r="AMI23" s="113"/>
      <c r="AMJ23" s="113"/>
    </row>
    <row r="24" spans="1:1024" s="111" customFormat="1" ht="75" customHeight="1" x14ac:dyDescent="0.55000000000000004">
      <c r="A24" s="108"/>
      <c r="B24" s="114" t="s">
        <v>209</v>
      </c>
      <c r="C24" s="110" t="s">
        <v>15</v>
      </c>
      <c r="D24" s="110">
        <v>240</v>
      </c>
      <c r="E24" s="110">
        <v>15000</v>
      </c>
      <c r="ALX24" s="112"/>
      <c r="ALY24" s="112"/>
      <c r="ALZ24" s="112"/>
      <c r="AMA24" s="112"/>
      <c r="AMB24" s="112"/>
      <c r="AMC24" s="112"/>
      <c r="AMD24" s="112"/>
      <c r="AME24" s="112"/>
      <c r="AMF24" s="112"/>
      <c r="AMG24" s="112"/>
      <c r="AMH24" s="113"/>
      <c r="AMI24" s="113"/>
      <c r="AMJ24" s="113"/>
    </row>
    <row r="25" spans="1:1024" s="111" customFormat="1" ht="75" customHeight="1" x14ac:dyDescent="0.55000000000000004">
      <c r="A25" s="108"/>
      <c r="B25" s="114" t="s">
        <v>210</v>
      </c>
      <c r="C25" s="110" t="s">
        <v>15</v>
      </c>
      <c r="D25" s="110">
        <v>240</v>
      </c>
      <c r="E25" s="110">
        <v>17000</v>
      </c>
      <c r="ALX25" s="112"/>
      <c r="ALY25" s="112"/>
      <c r="ALZ25" s="112"/>
      <c r="AMA25" s="112"/>
      <c r="AMB25" s="112"/>
      <c r="AMC25" s="112"/>
      <c r="AMD25" s="112"/>
      <c r="AME25" s="112"/>
      <c r="AMF25" s="112"/>
      <c r="AMG25" s="112"/>
      <c r="AMH25" s="113"/>
      <c r="AMI25" s="113"/>
      <c r="AMJ25" s="113"/>
    </row>
    <row r="26" spans="1:1024" s="111" customFormat="1" ht="75" customHeight="1" x14ac:dyDescent="0.55000000000000004">
      <c r="A26" s="108"/>
      <c r="B26" s="114" t="s">
        <v>211</v>
      </c>
      <c r="C26" s="110" t="s">
        <v>15</v>
      </c>
      <c r="D26" s="110">
        <v>240</v>
      </c>
      <c r="E26" s="110">
        <v>15000</v>
      </c>
      <c r="ALX26" s="112"/>
      <c r="ALY26" s="112"/>
      <c r="ALZ26" s="112"/>
      <c r="AMA26" s="112"/>
      <c r="AMB26" s="112"/>
      <c r="AMC26" s="112"/>
      <c r="AMD26" s="112"/>
      <c r="AME26" s="112"/>
      <c r="AMF26" s="112"/>
      <c r="AMG26" s="112"/>
      <c r="AMH26" s="113"/>
      <c r="AMI26" s="113"/>
      <c r="AMJ26" s="113"/>
    </row>
    <row r="27" spans="1:1024" ht="75" customHeight="1" x14ac:dyDescent="0.55000000000000004">
      <c r="A27" s="108"/>
      <c r="B27" s="119" t="s">
        <v>212</v>
      </c>
      <c r="C27" s="120" t="s">
        <v>15</v>
      </c>
      <c r="D27" s="110">
        <v>240</v>
      </c>
      <c r="E27" s="121">
        <v>15000</v>
      </c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 s="112"/>
      <c r="ALY27" s="112"/>
      <c r="ALZ27" s="112"/>
      <c r="AMA27" s="112"/>
      <c r="AMB27" s="112"/>
      <c r="AMC27" s="112"/>
      <c r="AMD27" s="112"/>
      <c r="AME27" s="112"/>
      <c r="AMF27" s="112"/>
      <c r="AMG27" s="112"/>
      <c r="AMH27" s="113"/>
      <c r="AMI27" s="113"/>
      <c r="AMJ27" s="113"/>
    </row>
    <row r="28" spans="1:1024" ht="75" customHeight="1" x14ac:dyDescent="0.55000000000000004">
      <c r="A28" s="108"/>
      <c r="B28" s="119" t="s">
        <v>213</v>
      </c>
      <c r="C28" s="120" t="s">
        <v>214</v>
      </c>
      <c r="D28" s="110">
        <v>184</v>
      </c>
      <c r="E28" s="121">
        <v>15000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 s="112"/>
      <c r="ALY28" s="112"/>
      <c r="ALZ28" s="112"/>
      <c r="AMA28" s="112"/>
      <c r="AMB28" s="112"/>
      <c r="AMC28" s="112"/>
      <c r="AMD28" s="112"/>
      <c r="AME28" s="112"/>
      <c r="AMF28" s="112"/>
      <c r="AMG28" s="112"/>
      <c r="AMH28" s="113"/>
      <c r="AMI28" s="113"/>
      <c r="AMJ28" s="113"/>
    </row>
    <row r="29" spans="1:1024" ht="75" customHeight="1" x14ac:dyDescent="0.55000000000000004">
      <c r="A29" s="108"/>
      <c r="B29" s="114" t="s">
        <v>215</v>
      </c>
      <c r="C29" s="110" t="s">
        <v>15</v>
      </c>
      <c r="D29" s="110">
        <v>240</v>
      </c>
      <c r="E29" s="121">
        <v>15000</v>
      </c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 s="112"/>
      <c r="ALY29" s="112"/>
      <c r="ALZ29" s="112"/>
      <c r="AMA29" s="112"/>
      <c r="AMB29" s="112"/>
      <c r="AMC29" s="112"/>
      <c r="AMD29" s="112"/>
      <c r="AME29" s="112"/>
      <c r="AMF29" s="112"/>
      <c r="AMG29" s="112"/>
      <c r="AMH29" s="113"/>
      <c r="AMI29" s="113"/>
      <c r="AMJ29" s="113"/>
    </row>
    <row r="30" spans="1:1024" ht="75" customHeight="1" x14ac:dyDescent="0.55000000000000004">
      <c r="A30" s="108"/>
      <c r="B30" s="114" t="s">
        <v>216</v>
      </c>
      <c r="C30" s="110" t="s">
        <v>15</v>
      </c>
      <c r="D30" s="110">
        <v>240</v>
      </c>
      <c r="E30" s="121">
        <v>15000</v>
      </c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 s="112"/>
      <c r="ALY30" s="112"/>
      <c r="ALZ30" s="112"/>
      <c r="AMA30" s="112"/>
      <c r="AMB30" s="112"/>
      <c r="AMC30" s="112"/>
      <c r="AMD30" s="112"/>
      <c r="AME30" s="112"/>
      <c r="AMF30" s="112"/>
      <c r="AMG30" s="112"/>
      <c r="AMH30" s="113"/>
      <c r="AMI30" s="113"/>
      <c r="AMJ30" s="113"/>
    </row>
    <row r="31" spans="1:1024" ht="75" customHeight="1" x14ac:dyDescent="0.55000000000000004">
      <c r="A31" s="108"/>
      <c r="B31" s="114" t="s">
        <v>217</v>
      </c>
      <c r="C31" s="110" t="s">
        <v>15</v>
      </c>
      <c r="D31" s="110">
        <v>240</v>
      </c>
      <c r="E31" s="110">
        <v>15000</v>
      </c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 s="112"/>
      <c r="ALY31" s="112"/>
      <c r="ALZ31" s="112"/>
      <c r="AMA31" s="112"/>
      <c r="AMB31" s="112"/>
      <c r="AMC31" s="112"/>
      <c r="AMD31" s="112"/>
      <c r="AME31" s="112"/>
      <c r="AMF31" s="112"/>
      <c r="AMG31" s="112"/>
      <c r="AMH31" s="113"/>
      <c r="AMI31" s="113"/>
      <c r="AMJ31" s="113"/>
    </row>
    <row r="32" spans="1:1024" ht="75" customHeight="1" x14ac:dyDescent="0.55000000000000004">
      <c r="A32" s="108"/>
      <c r="B32" s="122" t="s">
        <v>218</v>
      </c>
      <c r="C32" s="110"/>
      <c r="D32" s="110"/>
      <c r="E32" s="110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 s="112"/>
      <c r="ALY32" s="112"/>
      <c r="ALZ32" s="112"/>
      <c r="AMA32" s="112"/>
      <c r="AMB32" s="112"/>
      <c r="AMC32" s="112"/>
      <c r="AMD32" s="112"/>
      <c r="AME32" s="112"/>
      <c r="AMF32" s="112"/>
      <c r="AMG32" s="112"/>
      <c r="AMH32" s="113"/>
      <c r="AMI32" s="113"/>
      <c r="AMJ32" s="113"/>
    </row>
    <row r="33" spans="1:1024" ht="75" customHeight="1" x14ac:dyDescent="0.55000000000000004">
      <c r="A33" s="108"/>
      <c r="B33" s="114" t="s">
        <v>219</v>
      </c>
      <c r="C33" s="110" t="s">
        <v>15</v>
      </c>
      <c r="D33" s="110">
        <v>240</v>
      </c>
      <c r="E33" s="110">
        <v>15000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 s="112"/>
      <c r="ALY33" s="112"/>
      <c r="ALZ33" s="112"/>
      <c r="AMA33" s="112"/>
      <c r="AMB33" s="112"/>
      <c r="AMC33" s="112"/>
      <c r="AMD33" s="112"/>
      <c r="AME33" s="112"/>
      <c r="AMF33" s="112"/>
      <c r="AMG33" s="112"/>
      <c r="AMH33" s="113"/>
      <c r="AMI33" s="113"/>
      <c r="AMJ33" s="113"/>
    </row>
    <row r="34" spans="1:1024" ht="75" customHeight="1" x14ac:dyDescent="0.55000000000000004">
      <c r="A34" s="108"/>
      <c r="B34" s="109" t="s">
        <v>220</v>
      </c>
      <c r="C34" s="110"/>
      <c r="D34" s="110"/>
      <c r="E34" s="110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 s="112"/>
      <c r="ALY34" s="112"/>
      <c r="ALZ34" s="112"/>
      <c r="AMA34" s="112"/>
      <c r="AMB34" s="112"/>
      <c r="AMC34" s="112"/>
      <c r="AMD34" s="112"/>
      <c r="AME34" s="112"/>
      <c r="AMF34" s="112"/>
      <c r="AMG34" s="112"/>
      <c r="AMH34" s="113"/>
      <c r="AMI34" s="113"/>
      <c r="AMJ34" s="113"/>
    </row>
    <row r="35" spans="1:1024" ht="75" customHeight="1" x14ac:dyDescent="0.55000000000000004">
      <c r="A35" s="108"/>
      <c r="B35" s="114" t="s">
        <v>221</v>
      </c>
      <c r="C35" s="110" t="s">
        <v>15</v>
      </c>
      <c r="D35" s="110">
        <v>240</v>
      </c>
      <c r="E35" s="110">
        <v>15000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 s="112"/>
      <c r="ALY35" s="112"/>
      <c r="ALZ35" s="112"/>
      <c r="AMA35" s="112"/>
      <c r="AMB35" s="112"/>
      <c r="AMC35" s="112"/>
      <c r="AMD35" s="112"/>
      <c r="AME35" s="112"/>
      <c r="AMF35" s="112"/>
      <c r="AMG35" s="112"/>
      <c r="AMH35" s="113"/>
      <c r="AMI35" s="113"/>
      <c r="AMJ35" s="113"/>
    </row>
    <row r="36" spans="1:1024" ht="75" customHeight="1" x14ac:dyDescent="0.55000000000000004">
      <c r="A36" s="108"/>
      <c r="B36" s="114" t="s">
        <v>222</v>
      </c>
      <c r="C36" s="110" t="s">
        <v>15</v>
      </c>
      <c r="D36" s="110">
        <v>240</v>
      </c>
      <c r="E36" s="110">
        <v>15000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 s="112"/>
      <c r="ALY36" s="112"/>
      <c r="ALZ36" s="112"/>
      <c r="AMA36" s="112"/>
      <c r="AMB36" s="112"/>
      <c r="AMC36" s="112"/>
      <c r="AMD36" s="112"/>
      <c r="AME36" s="112"/>
      <c r="AMF36" s="112"/>
      <c r="AMG36" s="112"/>
      <c r="AMH36" s="113"/>
      <c r="AMI36" s="113"/>
      <c r="AMJ36" s="113"/>
    </row>
    <row r="37" spans="1:1024" s="127" customFormat="1" ht="75" customHeight="1" x14ac:dyDescent="0.55000000000000004">
      <c r="A37" s="123"/>
      <c r="B37" s="114" t="s">
        <v>223</v>
      </c>
      <c r="C37" s="124" t="s">
        <v>224</v>
      </c>
      <c r="D37" s="125">
        <v>8</v>
      </c>
      <c r="E37" s="126">
        <v>12000</v>
      </c>
      <c r="ALX37" s="128"/>
      <c r="ALY37" s="128"/>
      <c r="ALZ37" s="128"/>
      <c r="AMA37" s="128"/>
      <c r="AMB37" s="128"/>
      <c r="AMC37" s="128"/>
      <c r="AMD37" s="128"/>
      <c r="AME37" s="128"/>
      <c r="AMF37" s="128"/>
      <c r="AMG37" s="128"/>
      <c r="AMH37" s="98"/>
      <c r="AMI37" s="98"/>
      <c r="AMJ37" s="98"/>
    </row>
    <row r="38" spans="1:1024" ht="75" customHeight="1" x14ac:dyDescent="0.55000000000000004">
      <c r="A38" s="123"/>
      <c r="B38" s="129"/>
      <c r="C38" s="544" t="s">
        <v>225</v>
      </c>
      <c r="D38" s="544"/>
      <c r="E38" s="544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 s="128"/>
      <c r="ALY38" s="128"/>
      <c r="ALZ38" s="128"/>
      <c r="AMA38" s="128"/>
      <c r="AMB38" s="128"/>
      <c r="AMC38" s="128"/>
      <c r="AMD38" s="128"/>
      <c r="AME38" s="128"/>
      <c r="AMF38" s="128"/>
      <c r="AMG38" s="128"/>
      <c r="AMH38"/>
      <c r="AMI38"/>
      <c r="AMJ38"/>
    </row>
    <row r="39" spans="1:1024" ht="77.25" customHeight="1" x14ac:dyDescent="0.55000000000000004">
      <c r="A39" s="123"/>
      <c r="B39" s="130"/>
      <c r="C39" s="131"/>
      <c r="D39" s="131"/>
      <c r="E39" s="131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 s="128"/>
      <c r="ALY39" s="128"/>
      <c r="ALZ39" s="128"/>
      <c r="AMA39" s="128"/>
      <c r="AMB39" s="128"/>
      <c r="AMC39" s="128"/>
      <c r="AMD39" s="128"/>
      <c r="AME39" s="128"/>
      <c r="AMF39" s="128"/>
      <c r="AMG39" s="128"/>
      <c r="AMH39"/>
      <c r="AMI39"/>
      <c r="AMJ39"/>
    </row>
    <row r="40" spans="1:1024" ht="75" customHeight="1" outlineLevel="1" x14ac:dyDescent="0.55000000000000004">
      <c r="A40"/>
      <c r="B40" s="526" t="s">
        <v>226</v>
      </c>
      <c r="C40" s="526"/>
      <c r="D40" s="526"/>
      <c r="E40" s="526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94" customFormat="1" ht="75" customHeight="1" outlineLevel="1" x14ac:dyDescent="0.5">
      <c r="A41" s="123"/>
      <c r="B41" s="106" t="s">
        <v>227</v>
      </c>
      <c r="C41" s="106" t="s">
        <v>8</v>
      </c>
      <c r="D41" s="106" t="s">
        <v>9</v>
      </c>
      <c r="E41" s="106" t="s">
        <v>10</v>
      </c>
    </row>
    <row r="42" spans="1:1024" s="127" customFormat="1" ht="75" customHeight="1" outlineLevel="1" x14ac:dyDescent="0.55000000000000004">
      <c r="A42" s="123"/>
      <c r="B42" s="114" t="s">
        <v>228</v>
      </c>
      <c r="C42" s="110" t="s">
        <v>25</v>
      </c>
      <c r="D42" s="110" t="s">
        <v>229</v>
      </c>
      <c r="E42" s="110">
        <v>13000</v>
      </c>
      <c r="ALX42" s="128"/>
      <c r="ALY42" s="128"/>
      <c r="ALZ42" s="128"/>
      <c r="AMA42" s="128"/>
      <c r="AMB42" s="128"/>
      <c r="AMC42" s="128"/>
      <c r="AMD42" s="128"/>
      <c r="AME42" s="128"/>
      <c r="AMF42" s="128"/>
      <c r="AMG42" s="128"/>
      <c r="AMH42" s="98"/>
      <c r="AMI42" s="98"/>
      <c r="AMJ42" s="98"/>
    </row>
    <row r="43" spans="1:1024" s="111" customFormat="1" ht="75" customHeight="1" outlineLevel="1" x14ac:dyDescent="0.55000000000000004">
      <c r="A43" s="108"/>
      <c r="B43" s="114" t="s">
        <v>230</v>
      </c>
      <c r="C43" s="110" t="s">
        <v>25</v>
      </c>
      <c r="D43" s="110">
        <v>176</v>
      </c>
      <c r="E43" s="110">
        <v>15000</v>
      </c>
      <c r="ALX43" s="112"/>
      <c r="ALY43" s="112"/>
      <c r="ALZ43" s="112"/>
      <c r="AMA43" s="112"/>
      <c r="AMB43" s="112"/>
      <c r="AMC43" s="112"/>
      <c r="AMD43" s="112"/>
      <c r="AME43" s="112"/>
      <c r="AMF43" s="112"/>
      <c r="AMG43" s="112"/>
      <c r="AMH43" s="113"/>
      <c r="AMI43" s="113"/>
      <c r="AMJ43" s="113"/>
    </row>
    <row r="44" spans="1:1024" s="127" customFormat="1" ht="75" customHeight="1" outlineLevel="1" x14ac:dyDescent="0.55000000000000004">
      <c r="A44" s="123"/>
      <c r="B44" s="114" t="s">
        <v>231</v>
      </c>
      <c r="C44" s="110" t="s">
        <v>25</v>
      </c>
      <c r="D44" s="110" t="s">
        <v>232</v>
      </c>
      <c r="E44" s="110">
        <v>6520</v>
      </c>
      <c r="ALX44" s="128"/>
      <c r="ALY44" s="128"/>
      <c r="ALZ44" s="128"/>
      <c r="AMA44" s="128"/>
      <c r="AMB44" s="128"/>
      <c r="AMC44" s="128"/>
      <c r="AMD44" s="128"/>
      <c r="AME44" s="128"/>
      <c r="AMF44" s="128"/>
      <c r="AMG44" s="128"/>
      <c r="AMH44" s="98"/>
      <c r="AMI44" s="98"/>
      <c r="AMJ44" s="98"/>
    </row>
    <row r="45" spans="1:1024" ht="75" customHeight="1" outlineLevel="1" x14ac:dyDescent="0.55000000000000004">
      <c r="A45" s="123"/>
      <c r="B45" s="545" t="s">
        <v>233</v>
      </c>
      <c r="C45" s="545"/>
      <c r="D45" s="545"/>
      <c r="E45" s="5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 s="128"/>
      <c r="ALY45" s="128"/>
      <c r="ALZ45" s="128"/>
      <c r="AMA45" s="128"/>
      <c r="AMB45" s="128"/>
      <c r="AMC45" s="128"/>
      <c r="AMD45" s="128"/>
      <c r="AME45" s="128"/>
      <c r="AMF45" s="128"/>
      <c r="AMG45" s="128"/>
      <c r="AMH45"/>
      <c r="AMI45"/>
      <c r="AMJ45"/>
    </row>
    <row r="46" spans="1:1024" ht="70.5" customHeight="1" outlineLevel="1" x14ac:dyDescent="0.55000000000000004">
      <c r="A46" s="123"/>
      <c r="B46" s="132"/>
      <c r="C46" s="132"/>
      <c r="D46" s="132"/>
      <c r="E46" s="132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 s="128"/>
      <c r="ALY46" s="128"/>
      <c r="ALZ46" s="128"/>
      <c r="AMA46" s="128"/>
      <c r="AMB46" s="128"/>
      <c r="AMC46" s="128"/>
      <c r="AMD46" s="128"/>
      <c r="AME46" s="128"/>
      <c r="AMF46" s="128"/>
      <c r="AMG46" s="128"/>
      <c r="AMH46"/>
      <c r="AMI46"/>
      <c r="AMJ46"/>
    </row>
    <row r="47" spans="1:1024" ht="77.25" customHeight="1" x14ac:dyDescent="0.55000000000000004">
      <c r="A47" s="133"/>
      <c r="B47" s="103" t="s">
        <v>234</v>
      </c>
      <c r="C47" s="134"/>
      <c r="D47" s="134"/>
      <c r="E47" s="134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75" customHeight="1" x14ac:dyDescent="0.55000000000000004">
      <c r="A48"/>
      <c r="B48" s="546" t="s">
        <v>235</v>
      </c>
      <c r="C48" s="546"/>
      <c r="D48" s="546"/>
      <c r="E48" s="546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s="94" customFormat="1" ht="75" customHeight="1" x14ac:dyDescent="0.5">
      <c r="A49" s="123"/>
      <c r="B49" s="135" t="s">
        <v>227</v>
      </c>
      <c r="C49" s="136" t="s">
        <v>8</v>
      </c>
      <c r="D49" s="136" t="s">
        <v>9</v>
      </c>
      <c r="E49" s="137" t="s">
        <v>10</v>
      </c>
    </row>
    <row r="50" spans="1:1024" s="127" customFormat="1" ht="75" customHeight="1" x14ac:dyDescent="0.55000000000000004">
      <c r="A50" s="123"/>
      <c r="B50" s="122" t="s">
        <v>236</v>
      </c>
      <c r="C50" s="138"/>
      <c r="D50" s="138"/>
      <c r="E50" s="138"/>
      <c r="ALX50" s="128"/>
      <c r="ALY50" s="128"/>
      <c r="ALZ50" s="128"/>
      <c r="AMA50" s="128"/>
      <c r="AMB50" s="128"/>
      <c r="AMC50" s="128"/>
      <c r="AMD50" s="128"/>
      <c r="AME50" s="128"/>
      <c r="AMF50" s="128"/>
      <c r="AMG50" s="128"/>
      <c r="AMH50" s="98"/>
      <c r="AMI50" s="98"/>
      <c r="AMJ50" s="98"/>
    </row>
    <row r="51" spans="1:1024" s="111" customFormat="1" ht="75" customHeight="1" x14ac:dyDescent="0.55000000000000004">
      <c r="A51" s="139"/>
      <c r="B51" s="114" t="s">
        <v>237</v>
      </c>
      <c r="C51" s="110" t="s">
        <v>48</v>
      </c>
      <c r="D51" s="110">
        <v>60</v>
      </c>
      <c r="E51" s="110">
        <v>16500</v>
      </c>
      <c r="AKQ51" s="112"/>
      <c r="AKR51" s="112"/>
      <c r="AKS51" s="112"/>
      <c r="AKT51" s="112"/>
      <c r="AKU51" s="112"/>
      <c r="AKV51" s="112"/>
      <c r="AKW51" s="112"/>
      <c r="AKX51" s="112"/>
      <c r="AKY51" s="112"/>
      <c r="AKZ51" s="112"/>
      <c r="ALA51" s="112"/>
      <c r="ALB51" s="112"/>
      <c r="ALC51" s="112"/>
      <c r="ALD51" s="112"/>
      <c r="ALE51" s="112"/>
      <c r="ALF51" s="112"/>
      <c r="ALG51" s="112"/>
      <c r="ALH51" s="112"/>
      <c r="ALI51" s="112"/>
      <c r="ALJ51" s="112"/>
      <c r="ALK51" s="112"/>
      <c r="ALL51" s="112"/>
      <c r="ALM51" s="112"/>
      <c r="ALN51" s="112"/>
      <c r="ALO51" s="112"/>
      <c r="ALP51" s="112"/>
      <c r="ALQ51" s="112"/>
      <c r="ALR51" s="112"/>
      <c r="ALS51" s="112"/>
      <c r="ALT51" s="112"/>
      <c r="ALU51" s="112"/>
      <c r="ALV51" s="112"/>
      <c r="ALW51" s="112"/>
      <c r="ALX51" s="112"/>
      <c r="ALY51" s="112"/>
      <c r="ALZ51" s="112"/>
      <c r="AMA51" s="112"/>
      <c r="AMB51" s="112"/>
      <c r="AMC51" s="112"/>
      <c r="AMD51" s="112"/>
      <c r="AME51" s="112"/>
      <c r="AMF51" s="112"/>
      <c r="AMG51" s="112"/>
      <c r="AMH51" s="113"/>
      <c r="AMI51" s="113"/>
      <c r="AMJ51" s="113"/>
    </row>
    <row r="52" spans="1:1024" s="111" customFormat="1" ht="75" customHeight="1" x14ac:dyDescent="0.55000000000000004">
      <c r="A52" s="139"/>
      <c r="B52" s="114" t="s">
        <v>238</v>
      </c>
      <c r="C52" s="110" t="s">
        <v>239</v>
      </c>
      <c r="D52" s="110">
        <v>90</v>
      </c>
      <c r="E52" s="110">
        <v>16500</v>
      </c>
      <c r="AKQ52" s="112"/>
      <c r="AKR52" s="112"/>
      <c r="AKS52" s="112"/>
      <c r="AKT52" s="112"/>
      <c r="AKU52" s="112"/>
      <c r="AKV52" s="112"/>
      <c r="AKW52" s="112"/>
      <c r="AKX52" s="112"/>
      <c r="AKY52" s="112"/>
      <c r="AKZ52" s="112"/>
      <c r="ALA52" s="112"/>
      <c r="ALB52" s="112"/>
      <c r="ALC52" s="112"/>
      <c r="ALD52" s="112"/>
      <c r="ALE52" s="112"/>
      <c r="ALF52" s="112"/>
      <c r="ALG52" s="112"/>
      <c r="ALH52" s="112"/>
      <c r="ALI52" s="112"/>
      <c r="ALJ52" s="112"/>
      <c r="ALK52" s="112"/>
      <c r="ALL52" s="112"/>
      <c r="ALM52" s="112"/>
      <c r="ALN52" s="112"/>
      <c r="ALO52" s="112"/>
      <c r="ALP52" s="112"/>
      <c r="ALQ52" s="112"/>
      <c r="ALR52" s="112"/>
      <c r="ALS52" s="112"/>
      <c r="ALT52" s="112"/>
      <c r="ALU52" s="112"/>
      <c r="ALV52" s="112"/>
      <c r="ALW52" s="112"/>
      <c r="ALX52" s="112"/>
      <c r="ALY52" s="112"/>
      <c r="ALZ52" s="112"/>
      <c r="AMA52" s="112"/>
      <c r="AMB52" s="112"/>
      <c r="AMC52" s="112"/>
      <c r="AMD52" s="112"/>
      <c r="AME52" s="112"/>
      <c r="AMF52" s="112"/>
      <c r="AMG52" s="112"/>
      <c r="AMH52" s="113"/>
      <c r="AMI52" s="113"/>
      <c r="AMJ52" s="113"/>
    </row>
    <row r="53" spans="1:1024" s="111" customFormat="1" ht="75" customHeight="1" x14ac:dyDescent="0.55000000000000004">
      <c r="A53" s="139"/>
      <c r="B53" s="114" t="s">
        <v>240</v>
      </c>
      <c r="C53" s="110" t="s">
        <v>241</v>
      </c>
      <c r="D53" s="110">
        <v>120</v>
      </c>
      <c r="E53" s="110">
        <v>16500</v>
      </c>
      <c r="AKQ53" s="112"/>
      <c r="AKR53" s="112"/>
      <c r="AKS53" s="112"/>
      <c r="AKT53" s="112"/>
      <c r="AKU53" s="112"/>
      <c r="AKV53" s="112"/>
      <c r="AKW53" s="112"/>
      <c r="AKX53" s="112"/>
      <c r="AKY53" s="112"/>
      <c r="AKZ53" s="112"/>
      <c r="ALA53" s="112"/>
      <c r="ALB53" s="112"/>
      <c r="ALC53" s="112"/>
      <c r="ALD53" s="112"/>
      <c r="ALE53" s="112"/>
      <c r="ALF53" s="112"/>
      <c r="ALG53" s="112"/>
      <c r="ALH53" s="112"/>
      <c r="ALI53" s="112"/>
      <c r="ALJ53" s="112"/>
      <c r="ALK53" s="112"/>
      <c r="ALL53" s="112"/>
      <c r="ALM53" s="112"/>
      <c r="ALN53" s="112"/>
      <c r="ALO53" s="112"/>
      <c r="ALP53" s="112"/>
      <c r="ALQ53" s="112"/>
      <c r="ALR53" s="112"/>
      <c r="ALS53" s="112"/>
      <c r="ALT53" s="112"/>
      <c r="ALU53" s="112"/>
      <c r="ALV53" s="112"/>
      <c r="ALW53" s="112"/>
      <c r="ALX53" s="112"/>
      <c r="ALY53" s="112"/>
      <c r="ALZ53" s="112"/>
      <c r="AMA53" s="112"/>
      <c r="AMB53" s="112"/>
      <c r="AMC53" s="112"/>
      <c r="AMD53" s="112"/>
      <c r="AME53" s="112"/>
      <c r="AMF53" s="112"/>
      <c r="AMG53" s="112"/>
      <c r="AMH53" s="113"/>
      <c r="AMI53" s="113"/>
      <c r="AMJ53" s="113"/>
    </row>
    <row r="54" spans="1:1024" ht="75" customHeight="1" x14ac:dyDescent="0.55000000000000004">
      <c r="A54" s="139"/>
      <c r="B54" s="122" t="s">
        <v>242</v>
      </c>
      <c r="C54" s="110"/>
      <c r="D54" s="110"/>
      <c r="E54" s="110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 s="112"/>
      <c r="AKR54" s="112"/>
      <c r="AKS54" s="112"/>
      <c r="AKT54" s="112"/>
      <c r="AKU54" s="112"/>
      <c r="AKV54" s="112"/>
      <c r="AKW54" s="112"/>
      <c r="AKX54" s="112"/>
      <c r="AKY54" s="112"/>
      <c r="AKZ54" s="112"/>
      <c r="ALA54" s="112"/>
      <c r="ALB54" s="112"/>
      <c r="ALC54" s="112"/>
      <c r="ALD54" s="112"/>
      <c r="ALE54" s="112"/>
      <c r="ALF54" s="112"/>
      <c r="ALG54" s="112"/>
      <c r="ALH54" s="112"/>
      <c r="ALI54" s="112"/>
      <c r="ALJ54" s="112"/>
      <c r="ALK54" s="112"/>
      <c r="ALL54" s="112"/>
      <c r="ALM54" s="112"/>
      <c r="ALN54" s="112"/>
      <c r="ALO54" s="112"/>
      <c r="ALP54" s="112"/>
      <c r="ALQ54" s="112"/>
      <c r="ALR54" s="112"/>
      <c r="ALS54" s="112"/>
      <c r="ALT54" s="112"/>
      <c r="ALU54" s="112"/>
      <c r="ALV54" s="112"/>
      <c r="ALW54" s="112"/>
      <c r="ALX54" s="112"/>
      <c r="ALY54" s="112"/>
      <c r="ALZ54" s="112"/>
      <c r="AMA54" s="112"/>
      <c r="AMB54" s="112"/>
      <c r="AMC54" s="112"/>
      <c r="AMD54" s="112"/>
      <c r="AME54" s="112"/>
      <c r="AMF54" s="112"/>
      <c r="AMG54" s="112"/>
      <c r="AMH54" s="113"/>
      <c r="AMI54" s="113"/>
      <c r="AMJ54" s="113"/>
    </row>
    <row r="55" spans="1:1024" ht="75" customHeight="1" x14ac:dyDescent="0.55000000000000004">
      <c r="A55" s="139"/>
      <c r="B55" s="114" t="s">
        <v>243</v>
      </c>
      <c r="C55" s="110" t="s">
        <v>48</v>
      </c>
      <c r="D55" s="110">
        <v>60</v>
      </c>
      <c r="E55" s="110">
        <v>16500</v>
      </c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 s="112"/>
      <c r="AKR55" s="112"/>
      <c r="AKS55" s="112"/>
      <c r="AKT55" s="112"/>
      <c r="AKU55" s="112"/>
      <c r="AKV55" s="112"/>
      <c r="AKW55" s="112"/>
      <c r="AKX55" s="112"/>
      <c r="AKY55" s="112"/>
      <c r="AKZ55" s="112"/>
      <c r="ALA55" s="112"/>
      <c r="ALB55" s="112"/>
      <c r="ALC55" s="112"/>
      <c r="ALD55" s="112"/>
      <c r="ALE55" s="112"/>
      <c r="ALF55" s="112"/>
      <c r="ALG55" s="112"/>
      <c r="ALH55" s="112"/>
      <c r="ALI55" s="112"/>
      <c r="ALJ55" s="112"/>
      <c r="ALK55" s="112"/>
      <c r="ALL55" s="112"/>
      <c r="ALM55" s="112"/>
      <c r="ALN55" s="112"/>
      <c r="ALO55" s="112"/>
      <c r="ALP55" s="112"/>
      <c r="ALQ55" s="112"/>
      <c r="ALR55" s="112"/>
      <c r="ALS55" s="112"/>
      <c r="ALT55" s="112"/>
      <c r="ALU55" s="112"/>
      <c r="ALV55" s="112"/>
      <c r="ALW55" s="112"/>
      <c r="ALX55" s="112"/>
      <c r="ALY55" s="112"/>
      <c r="ALZ55" s="112"/>
      <c r="AMA55" s="112"/>
      <c r="AMB55" s="112"/>
      <c r="AMC55" s="112"/>
      <c r="AMD55" s="112"/>
      <c r="AME55" s="112"/>
      <c r="AMF55" s="112"/>
      <c r="AMG55" s="112"/>
      <c r="AMH55" s="113"/>
      <c r="AMI55" s="113"/>
      <c r="AMJ55" s="113"/>
    </row>
    <row r="56" spans="1:1024" ht="75" customHeight="1" x14ac:dyDescent="0.55000000000000004">
      <c r="A56" s="139"/>
      <c r="B56" s="114" t="s">
        <v>244</v>
      </c>
      <c r="C56" s="110" t="s">
        <v>239</v>
      </c>
      <c r="D56" s="110">
        <v>90</v>
      </c>
      <c r="E56" s="110">
        <v>16500</v>
      </c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 s="112"/>
      <c r="AKR56" s="112"/>
      <c r="AKS56" s="112"/>
      <c r="AKT56" s="112"/>
      <c r="AKU56" s="112"/>
      <c r="AKV56" s="112"/>
      <c r="AKW56" s="112"/>
      <c r="AKX56" s="112"/>
      <c r="AKY56" s="112"/>
      <c r="AKZ56" s="112"/>
      <c r="ALA56" s="112"/>
      <c r="ALB56" s="112"/>
      <c r="ALC56" s="112"/>
      <c r="ALD56" s="112"/>
      <c r="ALE56" s="112"/>
      <c r="ALF56" s="112"/>
      <c r="ALG56" s="112"/>
      <c r="ALH56" s="112"/>
      <c r="ALI56" s="112"/>
      <c r="ALJ56" s="112"/>
      <c r="ALK56" s="112"/>
      <c r="ALL56" s="112"/>
      <c r="ALM56" s="112"/>
      <c r="ALN56" s="112"/>
      <c r="ALO56" s="112"/>
      <c r="ALP56" s="112"/>
      <c r="ALQ56" s="112"/>
      <c r="ALR56" s="112"/>
      <c r="ALS56" s="112"/>
      <c r="ALT56" s="112"/>
      <c r="ALU56" s="112"/>
      <c r="ALV56" s="112"/>
      <c r="ALW56" s="112"/>
      <c r="ALX56" s="112"/>
      <c r="ALY56" s="112"/>
      <c r="ALZ56" s="112"/>
      <c r="AMA56" s="112"/>
      <c r="AMB56" s="112"/>
      <c r="AMC56" s="112"/>
      <c r="AMD56" s="112"/>
      <c r="AME56" s="112"/>
      <c r="AMF56" s="112"/>
      <c r="AMG56" s="112"/>
      <c r="AMH56" s="113"/>
      <c r="AMI56" s="113"/>
      <c r="AMJ56" s="113"/>
    </row>
    <row r="57" spans="1:1024" ht="75" customHeight="1" x14ac:dyDescent="0.55000000000000004">
      <c r="A57" s="139"/>
      <c r="B57" s="114" t="s">
        <v>245</v>
      </c>
      <c r="C57" s="110" t="s">
        <v>241</v>
      </c>
      <c r="D57" s="110">
        <v>120</v>
      </c>
      <c r="E57" s="110">
        <v>16500</v>
      </c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 s="112"/>
      <c r="AKR57" s="112"/>
      <c r="AKS57" s="112"/>
      <c r="AKT57" s="112"/>
      <c r="AKU57" s="112"/>
      <c r="AKV57" s="112"/>
      <c r="AKW57" s="112"/>
      <c r="AKX57" s="112"/>
      <c r="AKY57" s="112"/>
      <c r="AKZ57" s="112"/>
      <c r="ALA57" s="112"/>
      <c r="ALB57" s="112"/>
      <c r="ALC57" s="112"/>
      <c r="ALD57" s="112"/>
      <c r="ALE57" s="112"/>
      <c r="ALF57" s="112"/>
      <c r="ALG57" s="112"/>
      <c r="ALH57" s="112"/>
      <c r="ALI57" s="112"/>
      <c r="ALJ57" s="112"/>
      <c r="ALK57" s="112"/>
      <c r="ALL57" s="112"/>
      <c r="ALM57" s="112"/>
      <c r="ALN57" s="112"/>
      <c r="ALO57" s="112"/>
      <c r="ALP57" s="112"/>
      <c r="ALQ57" s="112"/>
      <c r="ALR57" s="112"/>
      <c r="ALS57" s="112"/>
      <c r="ALT57" s="112"/>
      <c r="ALU57" s="112"/>
      <c r="ALV57" s="112"/>
      <c r="ALW57" s="112"/>
      <c r="ALX57" s="112"/>
      <c r="ALY57" s="112"/>
      <c r="ALZ57" s="112"/>
      <c r="AMA57" s="112"/>
      <c r="AMB57" s="112"/>
      <c r="AMC57" s="112"/>
      <c r="AMD57" s="112"/>
      <c r="AME57" s="112"/>
      <c r="AMF57" s="112"/>
      <c r="AMG57" s="112"/>
      <c r="AMH57" s="113"/>
      <c r="AMI57" s="113"/>
      <c r="AMJ57" s="113"/>
    </row>
    <row r="58" spans="1:1024" ht="75" customHeight="1" x14ac:dyDescent="0.55000000000000004">
      <c r="A58" s="139"/>
      <c r="B58" s="114" t="s">
        <v>246</v>
      </c>
      <c r="C58" s="110" t="s">
        <v>48</v>
      </c>
      <c r="D58" s="110">
        <v>60</v>
      </c>
      <c r="E58" s="110">
        <v>16500</v>
      </c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 s="112"/>
      <c r="AKR58" s="112"/>
      <c r="AKS58" s="112"/>
      <c r="AKT58" s="112"/>
      <c r="AKU58" s="112"/>
      <c r="AKV58" s="112"/>
      <c r="AKW58" s="112"/>
      <c r="AKX58" s="112"/>
      <c r="AKY58" s="112"/>
      <c r="AKZ58" s="112"/>
      <c r="ALA58" s="112"/>
      <c r="ALB58" s="112"/>
      <c r="ALC58" s="112"/>
      <c r="ALD58" s="112"/>
      <c r="ALE58" s="112"/>
      <c r="ALF58" s="112"/>
      <c r="ALG58" s="112"/>
      <c r="ALH58" s="112"/>
      <c r="ALI58" s="112"/>
      <c r="ALJ58" s="112"/>
      <c r="ALK58" s="112"/>
      <c r="ALL58" s="112"/>
      <c r="ALM58" s="112"/>
      <c r="ALN58" s="112"/>
      <c r="ALO58" s="112"/>
      <c r="ALP58" s="112"/>
      <c r="ALQ58" s="112"/>
      <c r="ALR58" s="112"/>
      <c r="ALS58" s="112"/>
      <c r="ALT58" s="112"/>
      <c r="ALU58" s="112"/>
      <c r="ALV58" s="112"/>
      <c r="ALW58" s="112"/>
      <c r="ALX58" s="112"/>
      <c r="ALY58" s="112"/>
      <c r="ALZ58" s="112"/>
      <c r="AMA58" s="112"/>
      <c r="AMB58" s="112"/>
      <c r="AMC58" s="112"/>
      <c r="AMD58" s="112"/>
      <c r="AME58" s="112"/>
      <c r="AMF58" s="112"/>
      <c r="AMG58" s="112"/>
      <c r="AMH58" s="113"/>
      <c r="AMI58" s="113"/>
      <c r="AMJ58" s="113"/>
    </row>
    <row r="59" spans="1:1024" ht="75" customHeight="1" x14ac:dyDescent="0.55000000000000004">
      <c r="A59" s="139"/>
      <c r="B59" s="114" t="s">
        <v>247</v>
      </c>
      <c r="C59" s="110" t="s">
        <v>239</v>
      </c>
      <c r="D59" s="110">
        <v>90</v>
      </c>
      <c r="E59" s="110">
        <v>16500</v>
      </c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 s="112"/>
      <c r="AKR59" s="112"/>
      <c r="AKS59" s="112"/>
      <c r="AKT59" s="112"/>
      <c r="AKU59" s="112"/>
      <c r="AKV59" s="112"/>
      <c r="AKW59" s="112"/>
      <c r="AKX59" s="112"/>
      <c r="AKY59" s="112"/>
      <c r="AKZ59" s="112"/>
      <c r="ALA59" s="112"/>
      <c r="ALB59" s="112"/>
      <c r="ALC59" s="112"/>
      <c r="ALD59" s="112"/>
      <c r="ALE59" s="112"/>
      <c r="ALF59" s="112"/>
      <c r="ALG59" s="112"/>
      <c r="ALH59" s="112"/>
      <c r="ALI59" s="112"/>
      <c r="ALJ59" s="112"/>
      <c r="ALK59" s="112"/>
      <c r="ALL59" s="112"/>
      <c r="ALM59" s="112"/>
      <c r="ALN59" s="112"/>
      <c r="ALO59" s="112"/>
      <c r="ALP59" s="112"/>
      <c r="ALQ59" s="112"/>
      <c r="ALR59" s="112"/>
      <c r="ALS59" s="112"/>
      <c r="ALT59" s="112"/>
      <c r="ALU59" s="112"/>
      <c r="ALV59" s="112"/>
      <c r="ALW59" s="112"/>
      <c r="ALX59" s="112"/>
      <c r="ALY59" s="112"/>
      <c r="ALZ59" s="112"/>
      <c r="AMA59" s="112"/>
      <c r="AMB59" s="112"/>
      <c r="AMC59" s="112"/>
      <c r="AMD59" s="112"/>
      <c r="AME59" s="112"/>
      <c r="AMF59" s="112"/>
      <c r="AMG59" s="112"/>
      <c r="AMH59" s="113"/>
      <c r="AMI59" s="113"/>
      <c r="AMJ59" s="113"/>
    </row>
    <row r="60" spans="1:1024" ht="75" customHeight="1" x14ac:dyDescent="0.55000000000000004">
      <c r="A60" s="139"/>
      <c r="B60" s="114" t="s">
        <v>248</v>
      </c>
      <c r="C60" s="110" t="s">
        <v>241</v>
      </c>
      <c r="D60" s="110">
        <v>120</v>
      </c>
      <c r="E60" s="110">
        <v>16500</v>
      </c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 s="112"/>
      <c r="AKR60" s="112"/>
      <c r="AKS60" s="112"/>
      <c r="AKT60" s="112"/>
      <c r="AKU60" s="112"/>
      <c r="AKV60" s="112"/>
      <c r="AKW60" s="112"/>
      <c r="AKX60" s="112"/>
      <c r="AKY60" s="112"/>
      <c r="AKZ60" s="112"/>
      <c r="ALA60" s="112"/>
      <c r="ALB60" s="112"/>
      <c r="ALC60" s="112"/>
      <c r="ALD60" s="112"/>
      <c r="ALE60" s="112"/>
      <c r="ALF60" s="112"/>
      <c r="ALG60" s="112"/>
      <c r="ALH60" s="112"/>
      <c r="ALI60" s="112"/>
      <c r="ALJ60" s="112"/>
      <c r="ALK60" s="112"/>
      <c r="ALL60" s="112"/>
      <c r="ALM60" s="112"/>
      <c r="ALN60" s="112"/>
      <c r="ALO60" s="112"/>
      <c r="ALP60" s="112"/>
      <c r="ALQ60" s="112"/>
      <c r="ALR60" s="112"/>
      <c r="ALS60" s="112"/>
      <c r="ALT60" s="112"/>
      <c r="ALU60" s="112"/>
      <c r="ALV60" s="112"/>
      <c r="ALW60" s="112"/>
      <c r="ALX60" s="112"/>
      <c r="ALY60" s="112"/>
      <c r="ALZ60" s="112"/>
      <c r="AMA60" s="112"/>
      <c r="AMB60" s="112"/>
      <c r="AMC60" s="112"/>
      <c r="AMD60" s="112"/>
      <c r="AME60" s="112"/>
      <c r="AMF60" s="112"/>
      <c r="AMG60" s="112"/>
      <c r="AMH60" s="113"/>
      <c r="AMI60" s="113"/>
      <c r="AMJ60" s="113"/>
    </row>
    <row r="61" spans="1:1024" ht="75" customHeight="1" x14ac:dyDescent="0.55000000000000004">
      <c r="A61" s="139"/>
      <c r="B61" s="546" t="s">
        <v>235</v>
      </c>
      <c r="C61" s="546"/>
      <c r="D61" s="546"/>
      <c r="E61" s="546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 s="112"/>
      <c r="AKR61" s="112"/>
      <c r="AKS61" s="112"/>
      <c r="AKT61" s="112"/>
      <c r="AKU61" s="112"/>
      <c r="AKV61" s="112"/>
      <c r="AKW61" s="112"/>
      <c r="AKX61" s="112"/>
      <c r="AKY61" s="112"/>
      <c r="AKZ61" s="112"/>
      <c r="ALA61" s="112"/>
      <c r="ALB61" s="112"/>
      <c r="ALC61" s="112"/>
      <c r="ALD61" s="112"/>
      <c r="ALE61" s="112"/>
      <c r="ALF61" s="112"/>
      <c r="ALG61" s="112"/>
      <c r="ALH61" s="112"/>
      <c r="ALI61" s="112"/>
      <c r="ALJ61" s="112"/>
      <c r="ALK61" s="112"/>
      <c r="ALL61" s="112"/>
      <c r="ALM61" s="112"/>
      <c r="ALN61" s="112"/>
      <c r="ALO61" s="112"/>
      <c r="ALP61" s="112"/>
      <c r="ALQ61" s="112"/>
      <c r="ALR61" s="112"/>
      <c r="ALS61" s="112"/>
      <c r="ALT61" s="112"/>
      <c r="ALU61" s="112"/>
      <c r="ALV61" s="112"/>
      <c r="ALW61" s="112"/>
      <c r="ALX61" s="112"/>
      <c r="ALY61" s="112"/>
      <c r="ALZ61" s="112"/>
      <c r="AMA61" s="112"/>
      <c r="AMB61" s="112"/>
      <c r="AMC61" s="112"/>
      <c r="AMD61" s="112"/>
      <c r="AME61" s="112"/>
      <c r="AMF61" s="112"/>
      <c r="AMG61" s="112"/>
      <c r="AMH61" s="113"/>
      <c r="AMI61" s="113"/>
      <c r="AMJ61" s="113"/>
    </row>
    <row r="62" spans="1:1024" ht="75" customHeight="1" x14ac:dyDescent="0.55000000000000004">
      <c r="A62" s="139"/>
      <c r="B62" s="135" t="s">
        <v>227</v>
      </c>
      <c r="C62" s="136" t="s">
        <v>8</v>
      </c>
      <c r="D62" s="136" t="s">
        <v>9</v>
      </c>
      <c r="E62" s="137" t="s">
        <v>10</v>
      </c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 s="112"/>
      <c r="AKR62" s="112"/>
      <c r="AKS62" s="112"/>
      <c r="AKT62" s="112"/>
      <c r="AKU62" s="112"/>
      <c r="AKV62" s="112"/>
      <c r="AKW62" s="112"/>
      <c r="AKX62" s="112"/>
      <c r="AKY62" s="112"/>
      <c r="AKZ62" s="112"/>
      <c r="ALA62" s="112"/>
      <c r="ALB62" s="112"/>
      <c r="ALC62" s="112"/>
      <c r="ALD62" s="112"/>
      <c r="ALE62" s="112"/>
      <c r="ALF62" s="112"/>
      <c r="ALG62" s="112"/>
      <c r="ALH62" s="112"/>
      <c r="ALI62" s="112"/>
      <c r="ALJ62" s="112"/>
      <c r="ALK62" s="112"/>
      <c r="ALL62" s="112"/>
      <c r="ALM62" s="112"/>
      <c r="ALN62" s="112"/>
      <c r="ALO62" s="112"/>
      <c r="ALP62" s="112"/>
      <c r="ALQ62" s="112"/>
      <c r="ALR62" s="112"/>
      <c r="ALS62" s="112"/>
      <c r="ALT62" s="112"/>
      <c r="ALU62" s="112"/>
      <c r="ALV62" s="112"/>
      <c r="ALW62" s="112"/>
      <c r="ALX62" s="112"/>
      <c r="ALY62" s="112"/>
      <c r="ALZ62" s="112"/>
      <c r="AMA62" s="112"/>
      <c r="AMB62" s="112"/>
      <c r="AMC62" s="112"/>
      <c r="AMD62" s="112"/>
      <c r="AME62" s="112"/>
      <c r="AMF62" s="112"/>
      <c r="AMG62" s="112"/>
      <c r="AMH62" s="113"/>
      <c r="AMI62" s="113"/>
      <c r="AMJ62" s="113"/>
    </row>
    <row r="63" spans="1:1024" s="118" customFormat="1" ht="75" customHeight="1" x14ac:dyDescent="0.5">
      <c r="A63" s="108"/>
      <c r="B63" s="122" t="s">
        <v>249</v>
      </c>
      <c r="C63" s="116"/>
      <c r="D63" s="116"/>
      <c r="E63" s="140"/>
    </row>
    <row r="64" spans="1:1024" s="141" customFormat="1" ht="75" customHeight="1" x14ac:dyDescent="0.25">
      <c r="A64" s="108"/>
      <c r="B64" s="114" t="s">
        <v>250</v>
      </c>
      <c r="C64" s="110" t="s">
        <v>48</v>
      </c>
      <c r="D64" s="110">
        <v>60</v>
      </c>
      <c r="E64" s="110">
        <v>25000</v>
      </c>
    </row>
    <row r="65" spans="1:1024" s="141" customFormat="1" ht="75" customHeight="1" x14ac:dyDescent="0.25">
      <c r="A65" s="108"/>
      <c r="B65" s="114" t="s">
        <v>251</v>
      </c>
      <c r="C65" s="110" t="s">
        <v>239</v>
      </c>
      <c r="D65" s="110">
        <v>90</v>
      </c>
      <c r="E65" s="110">
        <v>25000</v>
      </c>
    </row>
    <row r="66" spans="1:1024" s="141" customFormat="1" ht="75" customHeight="1" x14ac:dyDescent="0.25">
      <c r="A66" s="108"/>
      <c r="B66" s="114" t="s">
        <v>252</v>
      </c>
      <c r="C66" s="110" t="s">
        <v>241</v>
      </c>
      <c r="D66" s="110">
        <v>120</v>
      </c>
      <c r="E66" s="110">
        <v>25000</v>
      </c>
    </row>
    <row r="67" spans="1:1024" s="141" customFormat="1" ht="75" customHeight="1" x14ac:dyDescent="0.25">
      <c r="A67" s="108"/>
      <c r="B67" s="114" t="s">
        <v>253</v>
      </c>
      <c r="C67" s="110" t="s">
        <v>48</v>
      </c>
      <c r="D67" s="110">
        <v>60</v>
      </c>
      <c r="E67" s="110">
        <v>25000</v>
      </c>
    </row>
    <row r="68" spans="1:1024" s="141" customFormat="1" ht="75" customHeight="1" x14ac:dyDescent="0.25">
      <c r="A68" s="108"/>
      <c r="B68" s="114" t="s">
        <v>254</v>
      </c>
      <c r="C68" s="110" t="s">
        <v>239</v>
      </c>
      <c r="D68" s="110">
        <v>90</v>
      </c>
      <c r="E68" s="110">
        <v>25000</v>
      </c>
    </row>
    <row r="69" spans="1:1024" s="141" customFormat="1" ht="75" customHeight="1" x14ac:dyDescent="0.25">
      <c r="A69" s="108"/>
      <c r="B69" s="114" t="s">
        <v>255</v>
      </c>
      <c r="C69" s="110" t="s">
        <v>241</v>
      </c>
      <c r="D69" s="110">
        <v>120</v>
      </c>
      <c r="E69" s="110">
        <v>25000</v>
      </c>
    </row>
    <row r="70" spans="1:1024" s="111" customFormat="1" ht="75" customHeight="1" x14ac:dyDescent="0.55000000000000004">
      <c r="A70" s="108"/>
      <c r="B70" s="114" t="s">
        <v>256</v>
      </c>
      <c r="C70" s="110" t="s">
        <v>48</v>
      </c>
      <c r="D70" s="110">
        <v>60</v>
      </c>
      <c r="E70" s="110">
        <v>16500</v>
      </c>
      <c r="ALX70" s="112"/>
      <c r="ALY70" s="112"/>
      <c r="ALZ70" s="112"/>
      <c r="AMA70" s="112"/>
      <c r="AMB70" s="112"/>
      <c r="AMC70" s="112"/>
      <c r="AMD70" s="112"/>
      <c r="AME70" s="112"/>
      <c r="AMF70" s="112"/>
      <c r="AMG70" s="112"/>
      <c r="AMH70" s="113"/>
      <c r="AMI70" s="113"/>
      <c r="AMJ70" s="113"/>
    </row>
    <row r="71" spans="1:1024" s="111" customFormat="1" ht="75" customHeight="1" x14ac:dyDescent="0.55000000000000004">
      <c r="A71" s="108"/>
      <c r="B71" s="114" t="s">
        <v>257</v>
      </c>
      <c r="C71" s="110" t="s">
        <v>239</v>
      </c>
      <c r="D71" s="110">
        <v>90</v>
      </c>
      <c r="E71" s="110">
        <v>16500</v>
      </c>
      <c r="ALX71" s="112"/>
      <c r="ALY71" s="112"/>
      <c r="ALZ71" s="112"/>
      <c r="AMA71" s="112"/>
      <c r="AMB71" s="112"/>
      <c r="AMC71" s="112"/>
      <c r="AMD71" s="112"/>
      <c r="AME71" s="112"/>
      <c r="AMF71" s="112"/>
      <c r="AMG71" s="112"/>
      <c r="AMH71" s="113"/>
      <c r="AMI71" s="113"/>
      <c r="AMJ71" s="113"/>
    </row>
    <row r="72" spans="1:1024" s="111" customFormat="1" ht="75" customHeight="1" x14ac:dyDescent="0.55000000000000004">
      <c r="A72" s="108"/>
      <c r="B72" s="114" t="s">
        <v>258</v>
      </c>
      <c r="C72" s="110" t="s">
        <v>241</v>
      </c>
      <c r="D72" s="110">
        <v>120</v>
      </c>
      <c r="E72" s="110">
        <v>16500</v>
      </c>
      <c r="ALX72" s="112"/>
      <c r="ALY72" s="112"/>
      <c r="ALZ72" s="112"/>
      <c r="AMA72" s="112"/>
      <c r="AMB72" s="112"/>
      <c r="AMC72" s="112"/>
      <c r="AMD72" s="112"/>
      <c r="AME72" s="112"/>
      <c r="AMF72" s="112"/>
      <c r="AMG72" s="112"/>
      <c r="AMH72" s="113"/>
      <c r="AMI72" s="113"/>
      <c r="AMJ72" s="113"/>
    </row>
    <row r="73" spans="1:1024" s="111" customFormat="1" ht="75" customHeight="1" x14ac:dyDescent="0.55000000000000004">
      <c r="A73" s="108"/>
      <c r="B73" s="114" t="s">
        <v>259</v>
      </c>
      <c r="C73" s="110" t="s">
        <v>48</v>
      </c>
      <c r="D73" s="110">
        <v>60</v>
      </c>
      <c r="E73" s="110">
        <v>16500</v>
      </c>
      <c r="ALX73" s="112"/>
      <c r="ALY73" s="112"/>
      <c r="ALZ73" s="112"/>
      <c r="AMA73" s="112"/>
      <c r="AMB73" s="112"/>
      <c r="AMC73" s="112"/>
      <c r="AMD73" s="112"/>
      <c r="AME73" s="112"/>
      <c r="AMF73" s="112"/>
      <c r="AMG73" s="112"/>
      <c r="AMH73" s="113"/>
      <c r="AMI73" s="113"/>
      <c r="AMJ73" s="113"/>
    </row>
    <row r="74" spans="1:1024" s="111" customFormat="1" ht="75" customHeight="1" x14ac:dyDescent="0.55000000000000004">
      <c r="A74" s="108"/>
      <c r="B74" s="114" t="s">
        <v>260</v>
      </c>
      <c r="C74" s="110" t="s">
        <v>239</v>
      </c>
      <c r="D74" s="110">
        <v>90</v>
      </c>
      <c r="E74" s="110">
        <v>16500</v>
      </c>
      <c r="ALX74" s="112"/>
      <c r="ALY74" s="112"/>
      <c r="ALZ74" s="112"/>
      <c r="AMA74" s="112"/>
      <c r="AMB74" s="112"/>
      <c r="AMC74" s="112"/>
      <c r="AMD74" s="112"/>
      <c r="AME74" s="112"/>
      <c r="AMF74" s="112"/>
      <c r="AMG74" s="112"/>
      <c r="AMH74" s="113"/>
      <c r="AMI74" s="113"/>
      <c r="AMJ74" s="113"/>
    </row>
    <row r="75" spans="1:1024" s="111" customFormat="1" ht="75" customHeight="1" x14ac:dyDescent="0.55000000000000004">
      <c r="A75" s="108"/>
      <c r="B75" s="114" t="s">
        <v>261</v>
      </c>
      <c r="C75" s="110" t="s">
        <v>241</v>
      </c>
      <c r="D75" s="110">
        <v>120</v>
      </c>
      <c r="E75" s="110">
        <v>16500</v>
      </c>
      <c r="ALX75" s="112"/>
      <c r="ALY75" s="112"/>
      <c r="ALZ75" s="112"/>
      <c r="AMA75" s="112"/>
      <c r="AMB75" s="112"/>
      <c r="AMC75" s="112"/>
      <c r="AMD75" s="112"/>
      <c r="AME75" s="112"/>
      <c r="AMF75" s="112"/>
      <c r="AMG75" s="112"/>
      <c r="AMH75" s="113"/>
      <c r="AMI75" s="113"/>
      <c r="AMJ75" s="113"/>
    </row>
    <row r="76" spans="1:1024" ht="75" customHeight="1" x14ac:dyDescent="0.55000000000000004">
      <c r="A76" s="139"/>
      <c r="B76" s="109" t="s">
        <v>262</v>
      </c>
      <c r="C76" s="110"/>
      <c r="D76" s="110"/>
      <c r="E76" s="110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 s="112"/>
      <c r="AKR76" s="112"/>
      <c r="AKS76" s="112"/>
      <c r="AKT76" s="112"/>
      <c r="AKU76" s="112"/>
      <c r="AKV76" s="112"/>
      <c r="AKW76" s="112"/>
      <c r="AKX76" s="112"/>
      <c r="AKY76" s="112"/>
      <c r="AKZ76" s="112"/>
      <c r="ALA76" s="112"/>
      <c r="ALB76" s="112"/>
      <c r="ALC76" s="112"/>
      <c r="ALD76" s="112"/>
      <c r="ALE76" s="112"/>
      <c r="ALF76" s="112"/>
      <c r="ALG76" s="112"/>
      <c r="ALH76" s="112"/>
      <c r="ALI76" s="112"/>
      <c r="ALJ76" s="112"/>
      <c r="ALK76" s="112"/>
      <c r="ALL76" s="112"/>
      <c r="ALM76" s="112"/>
      <c r="ALN76" s="112"/>
      <c r="ALO76" s="112"/>
      <c r="ALP76" s="112"/>
      <c r="ALQ76" s="112"/>
      <c r="ALR76" s="112"/>
      <c r="ALS76" s="112"/>
      <c r="ALT76" s="112"/>
      <c r="ALU76" s="112"/>
      <c r="ALV76" s="112"/>
      <c r="ALW76" s="112"/>
      <c r="ALX76" s="112"/>
      <c r="ALY76" s="112"/>
      <c r="ALZ76" s="112"/>
      <c r="AMA76" s="112"/>
      <c r="AMB76" s="112"/>
      <c r="AMC76" s="112"/>
      <c r="AMD76" s="112"/>
      <c r="AME76" s="112"/>
      <c r="AMF76" s="112"/>
      <c r="AMG76" s="112"/>
      <c r="AMH76" s="113"/>
      <c r="AMI76" s="113"/>
      <c r="AMJ76" s="113"/>
    </row>
    <row r="77" spans="1:1024" ht="75" customHeight="1" x14ac:dyDescent="0.55000000000000004">
      <c r="A77" s="139"/>
      <c r="B77" s="114" t="s">
        <v>263</v>
      </c>
      <c r="C77" s="142" t="s">
        <v>48</v>
      </c>
      <c r="D77" s="110">
        <v>60</v>
      </c>
      <c r="E77" s="110">
        <v>16500</v>
      </c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 s="112"/>
      <c r="AKR77" s="112"/>
      <c r="AKS77" s="112"/>
      <c r="AKT77" s="112"/>
      <c r="AKU77" s="112"/>
      <c r="AKV77" s="112"/>
      <c r="AKW77" s="112"/>
      <c r="AKX77" s="112"/>
      <c r="AKY77" s="112"/>
      <c r="AKZ77" s="112"/>
      <c r="ALA77" s="112"/>
      <c r="ALB77" s="112"/>
      <c r="ALC77" s="112"/>
      <c r="ALD77" s="112"/>
      <c r="ALE77" s="112"/>
      <c r="ALF77" s="112"/>
      <c r="ALG77" s="112"/>
      <c r="ALH77" s="112"/>
      <c r="ALI77" s="112"/>
      <c r="ALJ77" s="112"/>
      <c r="ALK77" s="112"/>
      <c r="ALL77" s="112"/>
      <c r="ALM77" s="112"/>
      <c r="ALN77" s="112"/>
      <c r="ALO77" s="112"/>
      <c r="ALP77" s="112"/>
      <c r="ALQ77" s="112"/>
      <c r="ALR77" s="112"/>
      <c r="ALS77" s="112"/>
      <c r="ALT77" s="112"/>
      <c r="ALU77" s="112"/>
      <c r="ALV77" s="112"/>
      <c r="ALW77" s="112"/>
      <c r="ALX77" s="112"/>
      <c r="ALY77" s="112"/>
      <c r="ALZ77" s="112"/>
      <c r="AMA77" s="112"/>
      <c r="AMB77" s="112"/>
      <c r="AMC77" s="112"/>
      <c r="AMD77" s="112"/>
      <c r="AME77" s="112"/>
      <c r="AMF77" s="112"/>
      <c r="AMG77" s="112"/>
      <c r="AMH77" s="113"/>
      <c r="AMI77" s="113"/>
      <c r="AMJ77" s="113"/>
    </row>
    <row r="78" spans="1:1024" ht="75" customHeight="1" x14ac:dyDescent="0.55000000000000004">
      <c r="A78" s="139"/>
      <c r="B78" s="114" t="s">
        <v>264</v>
      </c>
      <c r="C78" s="142" t="s">
        <v>265</v>
      </c>
      <c r="D78" s="110">
        <v>90</v>
      </c>
      <c r="E78" s="110">
        <v>16500</v>
      </c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 s="112"/>
      <c r="AKR78" s="112"/>
      <c r="AKS78" s="112"/>
      <c r="AKT78" s="112"/>
      <c r="AKU78" s="112"/>
      <c r="AKV78" s="112"/>
      <c r="AKW78" s="112"/>
      <c r="AKX78" s="112"/>
      <c r="AKY78" s="112"/>
      <c r="AKZ78" s="112"/>
      <c r="ALA78" s="112"/>
      <c r="ALB78" s="112"/>
      <c r="ALC78" s="112"/>
      <c r="ALD78" s="112"/>
      <c r="ALE78" s="112"/>
      <c r="ALF78" s="112"/>
      <c r="ALG78" s="112"/>
      <c r="ALH78" s="112"/>
      <c r="ALI78" s="112"/>
      <c r="ALJ78" s="112"/>
      <c r="ALK78" s="112"/>
      <c r="ALL78" s="112"/>
      <c r="ALM78" s="112"/>
      <c r="ALN78" s="112"/>
      <c r="ALO78" s="112"/>
      <c r="ALP78" s="112"/>
      <c r="ALQ78" s="112"/>
      <c r="ALR78" s="112"/>
      <c r="ALS78" s="112"/>
      <c r="ALT78" s="112"/>
      <c r="ALU78" s="112"/>
      <c r="ALV78" s="112"/>
      <c r="ALW78" s="112"/>
      <c r="ALX78" s="112"/>
      <c r="ALY78" s="112"/>
      <c r="ALZ78" s="112"/>
      <c r="AMA78" s="112"/>
      <c r="AMB78" s="112"/>
      <c r="AMC78" s="112"/>
      <c r="AMD78" s="112"/>
      <c r="AME78" s="112"/>
      <c r="AMF78" s="112"/>
      <c r="AMG78" s="112"/>
      <c r="AMH78" s="113"/>
      <c r="AMI78" s="113"/>
      <c r="AMJ78" s="113"/>
    </row>
    <row r="79" spans="1:1024" ht="75" customHeight="1" x14ac:dyDescent="0.55000000000000004">
      <c r="A79" s="139"/>
      <c r="B79" s="114" t="s">
        <v>266</v>
      </c>
      <c r="C79" s="142" t="s">
        <v>267</v>
      </c>
      <c r="D79" s="110">
        <v>120</v>
      </c>
      <c r="E79" s="110">
        <v>16500</v>
      </c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 s="112"/>
      <c r="AKR79" s="112"/>
      <c r="AKS79" s="112"/>
      <c r="AKT79" s="112"/>
      <c r="AKU79" s="112"/>
      <c r="AKV79" s="112"/>
      <c r="AKW79" s="112"/>
      <c r="AKX79" s="112"/>
      <c r="AKY79" s="112"/>
      <c r="AKZ79" s="112"/>
      <c r="ALA79" s="112"/>
      <c r="ALB79" s="112"/>
      <c r="ALC79" s="112"/>
      <c r="ALD79" s="112"/>
      <c r="ALE79" s="112"/>
      <c r="ALF79" s="112"/>
      <c r="ALG79" s="112"/>
      <c r="ALH79" s="112"/>
      <c r="ALI79" s="112"/>
      <c r="ALJ79" s="112"/>
      <c r="ALK79" s="112"/>
      <c r="ALL79" s="112"/>
      <c r="ALM79" s="112"/>
      <c r="ALN79" s="112"/>
      <c r="ALO79" s="112"/>
      <c r="ALP79" s="112"/>
      <c r="ALQ79" s="112"/>
      <c r="ALR79" s="112"/>
      <c r="ALS79" s="112"/>
      <c r="ALT79" s="112"/>
      <c r="ALU79" s="112"/>
      <c r="ALV79" s="112"/>
      <c r="ALW79" s="112"/>
      <c r="ALX79" s="112"/>
      <c r="ALY79" s="112"/>
      <c r="ALZ79" s="112"/>
      <c r="AMA79" s="112"/>
      <c r="AMB79" s="112"/>
      <c r="AMC79" s="112"/>
      <c r="AMD79" s="112"/>
      <c r="AME79" s="112"/>
      <c r="AMF79" s="112"/>
      <c r="AMG79" s="112"/>
      <c r="AMH79" s="113"/>
      <c r="AMI79" s="113"/>
      <c r="AMJ79" s="113"/>
    </row>
    <row r="80" spans="1:1024" ht="75" customHeight="1" x14ac:dyDescent="0.55000000000000004">
      <c r="A80" s="108"/>
      <c r="B80" s="114" t="s">
        <v>268</v>
      </c>
      <c r="C80" s="110" t="s">
        <v>269</v>
      </c>
      <c r="D80" s="110">
        <v>60</v>
      </c>
      <c r="E80" s="110">
        <v>25000</v>
      </c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 s="112"/>
      <c r="ALY80" s="112"/>
      <c r="ALZ80" s="112"/>
      <c r="AMA80" s="112"/>
      <c r="AMB80" s="112"/>
      <c r="AMC80" s="112"/>
      <c r="AMD80" s="112"/>
      <c r="AME80" s="112"/>
      <c r="AMF80" s="112"/>
      <c r="AMG80" s="112"/>
      <c r="AMH80" s="113"/>
      <c r="AMI80" s="113"/>
      <c r="AMJ80" s="113"/>
    </row>
    <row r="81" spans="1:1024" ht="75" customHeight="1" x14ac:dyDescent="0.55000000000000004">
      <c r="A81" s="108"/>
      <c r="B81" s="114" t="s">
        <v>270</v>
      </c>
      <c r="C81" s="110" t="s">
        <v>271</v>
      </c>
      <c r="D81" s="110">
        <v>90</v>
      </c>
      <c r="E81" s="110">
        <v>25000</v>
      </c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 s="112"/>
      <c r="ALY81" s="112"/>
      <c r="ALZ81" s="112"/>
      <c r="AMA81" s="112"/>
      <c r="AMB81" s="112"/>
      <c r="AMC81" s="112"/>
      <c r="AMD81" s="112"/>
      <c r="AME81" s="112"/>
      <c r="AMF81" s="112"/>
      <c r="AMG81" s="112"/>
      <c r="AMH81" s="113"/>
      <c r="AMI81" s="113"/>
      <c r="AMJ81" s="113"/>
    </row>
    <row r="82" spans="1:1024" ht="75" customHeight="1" x14ac:dyDescent="0.55000000000000004">
      <c r="A82" s="108"/>
      <c r="B82" s="114" t="s">
        <v>272</v>
      </c>
      <c r="C82" s="110" t="s">
        <v>241</v>
      </c>
      <c r="D82" s="110">
        <v>120</v>
      </c>
      <c r="E82" s="110">
        <v>25000</v>
      </c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 s="112"/>
      <c r="ALY82" s="112"/>
      <c r="ALZ82" s="112"/>
      <c r="AMA82" s="112"/>
      <c r="AMB82" s="112"/>
      <c r="AMC82" s="112"/>
      <c r="AMD82" s="112"/>
      <c r="AME82" s="112"/>
      <c r="AMF82" s="112"/>
      <c r="AMG82" s="112"/>
      <c r="AMH82" s="113"/>
      <c r="AMI82" s="113"/>
      <c r="AMJ82" s="113"/>
    </row>
    <row r="83" spans="1:1024" ht="75" customHeight="1" x14ac:dyDescent="0.55000000000000004">
      <c r="A83" s="108"/>
      <c r="B83" s="114" t="s">
        <v>273</v>
      </c>
      <c r="C83" s="110" t="s">
        <v>25</v>
      </c>
      <c r="D83" s="110">
        <v>120</v>
      </c>
      <c r="E83" s="110">
        <v>25000</v>
      </c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 s="112"/>
      <c r="ALY83" s="112"/>
      <c r="ALZ83" s="112"/>
      <c r="AMA83" s="112"/>
      <c r="AMB83" s="112"/>
      <c r="AMC83" s="112"/>
      <c r="AMD83" s="112"/>
      <c r="AME83" s="112"/>
      <c r="AMF83" s="112"/>
      <c r="AMG83" s="112"/>
      <c r="AMH83" s="113"/>
      <c r="AMI83" s="113"/>
      <c r="AMJ83" s="113"/>
    </row>
    <row r="84" spans="1:1024" ht="105.75" x14ac:dyDescent="0.55000000000000004">
      <c r="A84" s="108"/>
      <c r="B84" s="114" t="s">
        <v>274</v>
      </c>
      <c r="C84" s="143" t="s">
        <v>25</v>
      </c>
      <c r="D84" s="110">
        <v>120</v>
      </c>
      <c r="E84" s="110">
        <v>25000</v>
      </c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 s="112"/>
      <c r="ALY84" s="112"/>
      <c r="ALZ84" s="112"/>
      <c r="AMA84" s="112"/>
      <c r="AMB84" s="112"/>
      <c r="AMC84" s="112"/>
      <c r="AMD84" s="112"/>
      <c r="AME84" s="112"/>
      <c r="AMF84" s="112"/>
      <c r="AMG84" s="112"/>
      <c r="AMH84" s="113"/>
      <c r="AMI84" s="113"/>
      <c r="AMJ84" s="113"/>
    </row>
    <row r="85" spans="1:1024" ht="75" customHeight="1" x14ac:dyDescent="0.55000000000000004">
      <c r="A85" s="108"/>
      <c r="B85" s="114" t="s">
        <v>275</v>
      </c>
      <c r="C85" s="143" t="s">
        <v>48</v>
      </c>
      <c r="D85" s="110">
        <v>60</v>
      </c>
      <c r="E85" s="110">
        <v>37000</v>
      </c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 s="112"/>
      <c r="ALY85" s="112"/>
      <c r="ALZ85" s="112"/>
      <c r="AMA85" s="112"/>
      <c r="AMB85" s="112"/>
      <c r="AMC85" s="112"/>
      <c r="AMD85" s="112"/>
      <c r="AME85" s="112"/>
      <c r="AMF85" s="112"/>
      <c r="AMG85" s="112"/>
      <c r="AMH85" s="113"/>
      <c r="AMI85" s="113"/>
      <c r="AMJ85" s="113"/>
    </row>
    <row r="86" spans="1:1024" s="141" customFormat="1" ht="75" customHeight="1" x14ac:dyDescent="0.25">
      <c r="A86" s="108"/>
      <c r="B86" s="114" t="s">
        <v>276</v>
      </c>
      <c r="C86" s="143" t="s">
        <v>48</v>
      </c>
      <c r="D86" s="110">
        <v>60</v>
      </c>
      <c r="E86" s="110">
        <v>16500</v>
      </c>
    </row>
    <row r="87" spans="1:1024" s="141" customFormat="1" ht="75" customHeight="1" x14ac:dyDescent="0.25">
      <c r="A87" s="108"/>
      <c r="B87" s="114" t="s">
        <v>277</v>
      </c>
      <c r="C87" s="143" t="s">
        <v>25</v>
      </c>
      <c r="D87" s="110">
        <v>120</v>
      </c>
      <c r="E87" s="110">
        <v>16500</v>
      </c>
    </row>
    <row r="88" spans="1:1024" s="111" customFormat="1" ht="75" customHeight="1" x14ac:dyDescent="0.55000000000000004">
      <c r="A88" s="108"/>
      <c r="B88" s="114" t="s">
        <v>278</v>
      </c>
      <c r="C88" s="143" t="s">
        <v>48</v>
      </c>
      <c r="D88" s="110">
        <v>60</v>
      </c>
      <c r="E88" s="110">
        <v>16500</v>
      </c>
      <c r="ALX88" s="112"/>
      <c r="ALY88" s="112"/>
      <c r="ALZ88" s="112"/>
      <c r="AMA88" s="112"/>
      <c r="AMB88" s="112"/>
      <c r="AMC88" s="112"/>
      <c r="AMD88" s="112"/>
      <c r="AME88" s="112"/>
      <c r="AMF88" s="112"/>
      <c r="AMG88" s="112"/>
      <c r="AMH88" s="113"/>
      <c r="AMI88" s="113"/>
      <c r="AMJ88" s="113"/>
    </row>
    <row r="89" spans="1:1024" s="111" customFormat="1" ht="75" customHeight="1" x14ac:dyDescent="0.55000000000000004">
      <c r="A89" s="108"/>
      <c r="B89" s="114" t="s">
        <v>279</v>
      </c>
      <c r="C89" s="143" t="s">
        <v>25</v>
      </c>
      <c r="D89" s="110">
        <v>120</v>
      </c>
      <c r="E89" s="110">
        <v>16500</v>
      </c>
      <c r="ALX89" s="112"/>
      <c r="ALY89" s="112"/>
      <c r="ALZ89" s="112"/>
      <c r="AMA89" s="112"/>
      <c r="AMB89" s="112"/>
      <c r="AMC89" s="112"/>
      <c r="AMD89" s="112"/>
      <c r="AME89" s="112"/>
      <c r="AMF89" s="112"/>
      <c r="AMG89" s="112"/>
      <c r="AMH89" s="113"/>
      <c r="AMI89" s="113"/>
      <c r="AMJ89" s="113"/>
    </row>
    <row r="90" spans="1:1024" s="141" customFormat="1" ht="75" customHeight="1" x14ac:dyDescent="0.25">
      <c r="A90" s="108"/>
      <c r="B90" s="144" t="s">
        <v>280</v>
      </c>
      <c r="C90" s="143" t="s">
        <v>48</v>
      </c>
      <c r="D90" s="145">
        <v>60</v>
      </c>
      <c r="E90" s="145">
        <v>20000</v>
      </c>
    </row>
    <row r="91" spans="1:1024" ht="75" customHeight="1" x14ac:dyDescent="0.55000000000000004">
      <c r="A91" s="108"/>
      <c r="B91" s="114" t="s">
        <v>281</v>
      </c>
      <c r="C91" s="143" t="s">
        <v>48</v>
      </c>
      <c r="D91" s="110">
        <v>60</v>
      </c>
      <c r="E91" s="110">
        <v>16500</v>
      </c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60" customHeight="1" x14ac:dyDescent="0.55000000000000004">
      <c r="A92" s="108"/>
      <c r="B92" s="546" t="s">
        <v>235</v>
      </c>
      <c r="C92" s="546"/>
      <c r="D92" s="546"/>
      <c r="E92" s="546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75" customHeight="1" x14ac:dyDescent="0.55000000000000004">
      <c r="A93" s="108"/>
      <c r="B93" s="135" t="s">
        <v>227</v>
      </c>
      <c r="C93" s="136" t="s">
        <v>8</v>
      </c>
      <c r="D93" s="136" t="s">
        <v>9</v>
      </c>
      <c r="E93" s="137" t="s">
        <v>10</v>
      </c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75" customHeight="1" x14ac:dyDescent="0.55000000000000004">
      <c r="A94" s="108"/>
      <c r="B94" s="114" t="s">
        <v>282</v>
      </c>
      <c r="C94" s="110" t="s">
        <v>25</v>
      </c>
      <c r="D94" s="110">
        <v>120</v>
      </c>
      <c r="E94" s="110">
        <v>16500</v>
      </c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75" customHeight="1" x14ac:dyDescent="0.55000000000000004">
      <c r="A95" s="108"/>
      <c r="B95" s="146" t="s">
        <v>283</v>
      </c>
      <c r="C95" s="147" t="s">
        <v>284</v>
      </c>
      <c r="D95" s="110">
        <v>120</v>
      </c>
      <c r="E95" s="110">
        <v>25000</v>
      </c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75" customHeight="1" x14ac:dyDescent="0.55000000000000004">
      <c r="A96" s="108"/>
      <c r="B96" s="114" t="s">
        <v>285</v>
      </c>
      <c r="C96" s="110" t="s">
        <v>267</v>
      </c>
      <c r="D96" s="110">
        <v>120</v>
      </c>
      <c r="E96" s="110">
        <v>15000</v>
      </c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75" customHeight="1" x14ac:dyDescent="0.55000000000000004">
      <c r="A97" s="108"/>
      <c r="B97" s="114" t="s">
        <v>286</v>
      </c>
      <c r="C97" s="110" t="s">
        <v>265</v>
      </c>
      <c r="D97" s="110">
        <v>90</v>
      </c>
      <c r="E97" s="110">
        <v>15000</v>
      </c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75" customHeight="1" x14ac:dyDescent="0.55000000000000004">
      <c r="A98" s="108"/>
      <c r="B98" s="114" t="s">
        <v>287</v>
      </c>
      <c r="C98" s="110" t="s">
        <v>288</v>
      </c>
      <c r="D98" s="110">
        <v>60</v>
      </c>
      <c r="E98" s="110">
        <v>15000</v>
      </c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75" customHeight="1" x14ac:dyDescent="0.55000000000000004">
      <c r="A99" s="108"/>
      <c r="B99" s="114" t="s">
        <v>289</v>
      </c>
      <c r="C99" s="110" t="s">
        <v>48</v>
      </c>
      <c r="D99" s="110">
        <v>60</v>
      </c>
      <c r="E99" s="110">
        <v>16500</v>
      </c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75" customHeight="1" x14ac:dyDescent="0.55000000000000004">
      <c r="A100" s="108"/>
      <c r="B100" s="114" t="s">
        <v>290</v>
      </c>
      <c r="C100" s="110" t="s">
        <v>291</v>
      </c>
      <c r="D100" s="110">
        <v>90</v>
      </c>
      <c r="E100" s="110">
        <v>16500</v>
      </c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s="111" customFormat="1" ht="52.5" customHeight="1" x14ac:dyDescent="0.55000000000000004">
      <c r="A101" s="108"/>
      <c r="B101" s="148" t="s">
        <v>292</v>
      </c>
      <c r="C101" s="110"/>
      <c r="D101" s="110"/>
      <c r="E101" s="110"/>
      <c r="ALX101" s="112"/>
      <c r="ALY101" s="112"/>
      <c r="ALZ101" s="112"/>
      <c r="AMA101" s="112"/>
      <c r="AMB101" s="112"/>
      <c r="AMC101" s="112"/>
      <c r="AMD101" s="112"/>
      <c r="AME101" s="112"/>
      <c r="AMF101" s="112"/>
      <c r="AMG101" s="112"/>
      <c r="AMH101" s="113"/>
      <c r="AMI101" s="113"/>
      <c r="AMJ101" s="113"/>
    </row>
    <row r="102" spans="1:1024" ht="75" customHeight="1" x14ac:dyDescent="0.55000000000000004">
      <c r="A102" s="108"/>
      <c r="B102" s="149" t="s">
        <v>293</v>
      </c>
      <c r="C102" s="143" t="s">
        <v>48</v>
      </c>
      <c r="D102" s="110">
        <v>60</v>
      </c>
      <c r="E102" s="110">
        <v>16500</v>
      </c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 s="112"/>
      <c r="ALY102" s="112"/>
      <c r="ALZ102" s="112"/>
      <c r="AMA102" s="112"/>
      <c r="AMB102" s="112"/>
      <c r="AMC102" s="112"/>
      <c r="AMD102" s="112"/>
      <c r="AME102" s="112"/>
      <c r="AMF102" s="112"/>
      <c r="AMG102" s="112"/>
      <c r="AMH102" s="113"/>
      <c r="AMI102" s="113"/>
      <c r="AMJ102" s="113"/>
    </row>
    <row r="103" spans="1:1024" ht="75" customHeight="1" x14ac:dyDescent="0.55000000000000004">
      <c r="A103" s="108"/>
      <c r="B103" s="149" t="s">
        <v>294</v>
      </c>
      <c r="C103" s="110" t="s">
        <v>295</v>
      </c>
      <c r="D103" s="110">
        <v>90</v>
      </c>
      <c r="E103" s="110">
        <v>16500</v>
      </c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 s="112"/>
      <c r="ALY103" s="112"/>
      <c r="ALZ103" s="112"/>
      <c r="AMA103" s="112"/>
      <c r="AMB103" s="112"/>
      <c r="AMC103" s="112"/>
      <c r="AMD103" s="112"/>
      <c r="AME103" s="112"/>
      <c r="AMF103" s="112"/>
      <c r="AMG103" s="112"/>
      <c r="AMH103" s="113"/>
      <c r="AMI103" s="113"/>
      <c r="AMJ103" s="113"/>
    </row>
    <row r="104" spans="1:1024" ht="75" customHeight="1" x14ac:dyDescent="0.55000000000000004">
      <c r="A104" s="108"/>
      <c r="B104" s="149" t="s">
        <v>296</v>
      </c>
      <c r="C104" s="147" t="s">
        <v>25</v>
      </c>
      <c r="D104" s="110">
        <v>120</v>
      </c>
      <c r="E104" s="110">
        <v>16500</v>
      </c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 s="112"/>
      <c r="ALY104" s="112"/>
      <c r="ALZ104" s="112"/>
      <c r="AMA104" s="112"/>
      <c r="AMB104" s="112"/>
      <c r="AMC104" s="112"/>
      <c r="AMD104" s="112"/>
      <c r="AME104" s="112"/>
      <c r="AMF104" s="112"/>
      <c r="AMG104" s="112"/>
      <c r="AMH104" s="113"/>
      <c r="AMI104" s="113"/>
      <c r="AMJ104" s="113"/>
    </row>
    <row r="105" spans="1:1024" s="127" customFormat="1" ht="60" customHeight="1" x14ac:dyDescent="0.55000000000000004">
      <c r="A105" s="150"/>
      <c r="B105" s="151" t="s">
        <v>297</v>
      </c>
      <c r="C105" s="152"/>
      <c r="D105" s="153"/>
      <c r="E105" s="154"/>
      <c r="AKQ105" s="128"/>
      <c r="AKR105" s="128"/>
      <c r="AKS105" s="128"/>
      <c r="AKT105" s="128"/>
      <c r="AKU105" s="128"/>
      <c r="AKV105" s="128"/>
      <c r="AKW105" s="128"/>
      <c r="AKX105" s="128"/>
      <c r="AKY105" s="128"/>
      <c r="AKZ105" s="128"/>
      <c r="ALA105" s="128"/>
      <c r="ALB105" s="128"/>
      <c r="ALC105" s="128"/>
      <c r="ALD105" s="128"/>
      <c r="ALE105" s="128"/>
      <c r="ALF105" s="128"/>
      <c r="ALG105" s="128"/>
      <c r="ALH105" s="128"/>
      <c r="ALI105" s="128"/>
      <c r="ALJ105" s="128"/>
      <c r="ALK105" s="128"/>
      <c r="ALL105" s="128"/>
      <c r="ALM105" s="128"/>
      <c r="ALN105" s="128"/>
      <c r="ALO105" s="128"/>
      <c r="ALP105" s="128"/>
      <c r="ALQ105" s="128"/>
      <c r="ALR105" s="128"/>
      <c r="ALS105" s="128"/>
      <c r="ALT105" s="128"/>
      <c r="ALU105" s="128"/>
      <c r="ALV105" s="128"/>
      <c r="ALW105" s="128"/>
      <c r="ALX105" s="128"/>
      <c r="ALY105" s="128"/>
      <c r="ALZ105" s="128"/>
      <c r="AMA105" s="128"/>
      <c r="AMB105" s="128"/>
      <c r="AMC105" s="128"/>
      <c r="AMD105" s="128"/>
      <c r="AME105" s="128"/>
      <c r="AMF105" s="128"/>
      <c r="AMG105" s="128"/>
      <c r="AMH105" s="98"/>
      <c r="AMI105" s="98"/>
      <c r="AMJ105" s="98"/>
    </row>
    <row r="106" spans="1:1024" ht="37.5" customHeight="1" x14ac:dyDescent="0.55000000000000004">
      <c r="A106" s="155"/>
      <c r="B106" s="156"/>
      <c r="C106" s="157"/>
      <c r="D106" s="157"/>
      <c r="E106" s="157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 s="97"/>
      <c r="AKR106" s="97"/>
      <c r="AKS106" s="97"/>
      <c r="AKT106" s="97"/>
      <c r="AKU106" s="97"/>
      <c r="AKV106" s="97"/>
      <c r="AKW106" s="97"/>
      <c r="AKX106" s="97"/>
      <c r="AKY106" s="97"/>
      <c r="AKZ106" s="97"/>
      <c r="ALA106" s="97"/>
      <c r="ALB106" s="97"/>
      <c r="ALC106" s="97"/>
      <c r="ALD106" s="97"/>
      <c r="ALE106" s="97"/>
      <c r="ALF106" s="97"/>
      <c r="ALG106" s="97"/>
      <c r="ALH106" s="97"/>
      <c r="ALI106" s="97"/>
      <c r="ALJ106" s="97"/>
      <c r="ALK106" s="97"/>
      <c r="ALL106" s="97"/>
      <c r="ALM106" s="97"/>
      <c r="ALN106" s="97"/>
      <c r="ALO106" s="97"/>
      <c r="ALP106" s="97"/>
      <c r="ALQ106" s="97"/>
      <c r="ALR106" s="97"/>
      <c r="ALS106" s="97"/>
      <c r="ALT106" s="97"/>
      <c r="ALU106" s="97"/>
      <c r="ALV106" s="97"/>
      <c r="ALW106" s="97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63.75" customHeight="1" x14ac:dyDescent="0.55000000000000004">
      <c r="A107"/>
      <c r="B107" s="543" t="s">
        <v>44</v>
      </c>
      <c r="C107" s="543"/>
      <c r="D107" s="543"/>
      <c r="E107" s="543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 s="97"/>
      <c r="AKR107" s="97"/>
      <c r="AKS107" s="97"/>
      <c r="AKT107" s="97"/>
      <c r="AKU107" s="97"/>
      <c r="AKV107" s="97"/>
      <c r="AKW107" s="97"/>
      <c r="AKX107" s="97"/>
      <c r="AKY107" s="97"/>
      <c r="AKZ107" s="97"/>
      <c r="ALA107" s="97"/>
      <c r="ALB107" s="97"/>
      <c r="ALC107" s="97"/>
      <c r="ALD107" s="97"/>
      <c r="ALE107" s="97"/>
      <c r="ALF107" s="97"/>
      <c r="ALG107" s="97"/>
      <c r="ALH107" s="97"/>
      <c r="ALI107" s="97"/>
      <c r="ALJ107" s="97"/>
      <c r="ALK107" s="97"/>
      <c r="ALL107" s="97"/>
      <c r="ALM107" s="97"/>
      <c r="ALN107" s="97"/>
      <c r="ALO107" s="97"/>
      <c r="ALP107" s="97"/>
      <c r="ALQ107" s="97"/>
      <c r="ALR107" s="97"/>
      <c r="ALS107" s="97"/>
      <c r="ALT107" s="97"/>
      <c r="ALU107" s="97"/>
      <c r="ALV107" s="97"/>
      <c r="ALW107" s="9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s="94" customFormat="1" ht="77.25" customHeight="1" x14ac:dyDescent="0.5">
      <c r="A108" s="123"/>
      <c r="B108" s="136" t="s">
        <v>227</v>
      </c>
      <c r="C108" s="136" t="s">
        <v>8</v>
      </c>
      <c r="D108" s="136" t="s">
        <v>9</v>
      </c>
      <c r="E108" s="137" t="s">
        <v>10</v>
      </c>
      <c r="F108" s="158"/>
    </row>
    <row r="109" spans="1:1024" ht="77.25" customHeight="1" x14ac:dyDescent="0.55000000000000004">
      <c r="A109" s="123"/>
      <c r="B109" s="122" t="s">
        <v>298</v>
      </c>
      <c r="C109" s="106"/>
      <c r="D109" s="106"/>
      <c r="E109" s="159"/>
      <c r="F109" s="158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s="111" customFormat="1" ht="77.25" customHeight="1" x14ac:dyDescent="0.55000000000000004">
      <c r="A110" s="108"/>
      <c r="B110" s="119" t="s">
        <v>299</v>
      </c>
      <c r="C110" s="143" t="s">
        <v>45</v>
      </c>
      <c r="D110" s="160">
        <v>180</v>
      </c>
      <c r="E110" s="110">
        <v>30000</v>
      </c>
      <c r="F110" s="161"/>
      <c r="G110" s="162"/>
      <c r="ALX110" s="112"/>
      <c r="ALY110" s="112"/>
      <c r="ALZ110" s="112"/>
      <c r="AMA110" s="112"/>
      <c r="AMB110" s="112"/>
      <c r="AMC110" s="112"/>
      <c r="AMD110" s="112"/>
      <c r="AME110" s="112"/>
      <c r="AMF110" s="112"/>
      <c r="AMG110" s="112"/>
      <c r="AMH110" s="113"/>
      <c r="AMI110" s="113"/>
      <c r="AMJ110" s="113"/>
    </row>
    <row r="111" spans="1:1024" ht="77.25" customHeight="1" x14ac:dyDescent="0.55000000000000004">
      <c r="A111" s="108"/>
      <c r="B111" s="119" t="s">
        <v>300</v>
      </c>
      <c r="C111" s="163" t="s">
        <v>45</v>
      </c>
      <c r="D111" s="163">
        <v>180</v>
      </c>
      <c r="E111" s="163">
        <v>27000</v>
      </c>
      <c r="F111" s="161"/>
      <c r="G111" s="162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 s="112"/>
      <c r="ALY111" s="112"/>
      <c r="ALZ111" s="112"/>
      <c r="AMA111" s="112"/>
      <c r="AMB111" s="112"/>
      <c r="AMC111" s="112"/>
      <c r="AMD111" s="112"/>
      <c r="AME111" s="112"/>
      <c r="AMF111" s="112"/>
      <c r="AMG111" s="112"/>
      <c r="AMH111" s="113"/>
      <c r="AMI111" s="113"/>
      <c r="AMJ111" s="113"/>
    </row>
    <row r="112" spans="1:1024" ht="77.25" customHeight="1" x14ac:dyDescent="0.55000000000000004">
      <c r="A112" s="108"/>
      <c r="B112" s="119" t="s">
        <v>301</v>
      </c>
      <c r="C112" s="163" t="s">
        <v>45</v>
      </c>
      <c r="D112" s="163">
        <v>180</v>
      </c>
      <c r="E112" s="163">
        <v>27000</v>
      </c>
      <c r="F112" s="161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 s="112"/>
      <c r="ALY112" s="112"/>
      <c r="ALZ112" s="112"/>
      <c r="AMA112" s="112"/>
      <c r="AMB112" s="112"/>
      <c r="AMC112" s="112"/>
      <c r="AMD112" s="112"/>
      <c r="AME112" s="112"/>
      <c r="AMF112" s="112"/>
      <c r="AMG112" s="112"/>
      <c r="AMH112" s="113"/>
      <c r="AMI112" s="113"/>
      <c r="AMJ112" s="113"/>
    </row>
    <row r="113" spans="1:1024" ht="40.5" customHeight="1" x14ac:dyDescent="0.55000000000000004">
      <c r="A113" s="108"/>
      <c r="B113" s="164" t="s">
        <v>302</v>
      </c>
      <c r="C113" s="165"/>
      <c r="D113" s="166"/>
      <c r="E113" s="121"/>
      <c r="F113" s="161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 s="112"/>
      <c r="ALY113" s="112"/>
      <c r="ALZ113" s="112"/>
      <c r="AMA113" s="112"/>
      <c r="AMB113" s="112"/>
      <c r="AMC113" s="112"/>
      <c r="AMD113" s="112"/>
      <c r="AME113" s="112"/>
      <c r="AMF113" s="112"/>
      <c r="AMG113" s="112"/>
      <c r="AMH113" s="113"/>
      <c r="AMI113" s="113"/>
      <c r="AMJ113" s="113"/>
    </row>
    <row r="114" spans="1:1024" ht="54.75" customHeight="1" x14ac:dyDescent="0.55000000000000004">
      <c r="A114" s="133"/>
      <c r="B114" s="167"/>
      <c r="C114" s="168"/>
      <c r="D114" s="168"/>
      <c r="E114" s="168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63.75" customHeight="1" x14ac:dyDescent="0.55000000000000004">
      <c r="A115"/>
      <c r="B115" s="543" t="s">
        <v>303</v>
      </c>
      <c r="C115" s="543"/>
      <c r="D115" s="543"/>
      <c r="E115" s="543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s="94" customFormat="1" ht="77.25" customHeight="1" x14ac:dyDescent="0.5">
      <c r="A116" s="123"/>
      <c r="B116" s="136" t="s">
        <v>227</v>
      </c>
      <c r="C116" s="136" t="s">
        <v>8</v>
      </c>
      <c r="D116" s="136" t="s">
        <v>9</v>
      </c>
      <c r="E116" s="169" t="s">
        <v>10</v>
      </c>
    </row>
    <row r="117" spans="1:1024" s="111" customFormat="1" ht="147" customHeight="1" x14ac:dyDescent="0.55000000000000004">
      <c r="A117" s="108"/>
      <c r="B117" s="114" t="s">
        <v>304</v>
      </c>
      <c r="C117" s="143" t="s">
        <v>25</v>
      </c>
      <c r="D117" s="160">
        <v>120</v>
      </c>
      <c r="E117" s="110">
        <v>17000</v>
      </c>
      <c r="F117" s="161"/>
      <c r="ALX117" s="112"/>
      <c r="ALY117" s="112"/>
      <c r="ALZ117" s="112"/>
      <c r="AMA117" s="112"/>
      <c r="AMB117" s="112"/>
      <c r="AMC117" s="112"/>
      <c r="AMD117" s="112"/>
      <c r="AME117" s="112"/>
      <c r="AMF117" s="112"/>
      <c r="AMG117" s="112"/>
      <c r="AMH117" s="113"/>
      <c r="AMI117" s="113"/>
      <c r="AMJ117" s="113"/>
    </row>
    <row r="118" spans="1:1024" s="127" customFormat="1" ht="64.5" customHeight="1" x14ac:dyDescent="0.55000000000000004">
      <c r="A118" s="123"/>
      <c r="B118" s="170" t="s">
        <v>305</v>
      </c>
      <c r="C118" s="171" t="s">
        <v>48</v>
      </c>
      <c r="D118" s="172">
        <v>60</v>
      </c>
      <c r="E118" s="173">
        <v>25000</v>
      </c>
      <c r="F118" s="174"/>
      <c r="ALX118" s="128"/>
      <c r="ALY118" s="128"/>
      <c r="ALZ118" s="128"/>
      <c r="AMA118" s="128"/>
      <c r="AMB118" s="128"/>
      <c r="AMC118" s="128"/>
      <c r="AMD118" s="128"/>
      <c r="AME118" s="128"/>
      <c r="AMF118" s="128"/>
      <c r="AMG118" s="128"/>
      <c r="AMH118" s="98"/>
      <c r="AMI118" s="98"/>
      <c r="AMJ118" s="98"/>
    </row>
    <row r="119" spans="1:1024" ht="77.25" customHeight="1" x14ac:dyDescent="0.55000000000000004">
      <c r="A119" s="123"/>
      <c r="B119" s="175" t="s">
        <v>306</v>
      </c>
      <c r="C119" s="176" t="s">
        <v>307</v>
      </c>
      <c r="D119" s="177">
        <v>36</v>
      </c>
      <c r="E119" s="138">
        <v>66666.666666666701</v>
      </c>
      <c r="F119" s="174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 s="128"/>
      <c r="ALY119" s="128"/>
      <c r="ALZ119" s="128"/>
      <c r="AMA119" s="128"/>
      <c r="AMB119" s="128"/>
      <c r="AMC119" s="128"/>
      <c r="AMD119" s="128"/>
      <c r="AME119" s="128"/>
      <c r="AMF119" s="128"/>
      <c r="AMG119" s="128"/>
      <c r="AMH119"/>
      <c r="AMI119"/>
      <c r="AMJ119"/>
    </row>
    <row r="120" spans="1:1024" ht="77.25" customHeight="1" x14ac:dyDescent="0.55000000000000004">
      <c r="A120" s="123"/>
      <c r="B120" s="178" t="s">
        <v>308</v>
      </c>
      <c r="C120" s="176" t="s">
        <v>309</v>
      </c>
      <c r="D120" s="177">
        <v>54</v>
      </c>
      <c r="E120" s="179">
        <v>74075.074074074102</v>
      </c>
      <c r="F120" s="174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 s="128"/>
      <c r="ALY120" s="128"/>
      <c r="ALZ120" s="128"/>
      <c r="AMA120" s="128"/>
      <c r="AMB120" s="128"/>
      <c r="AMC120" s="128"/>
      <c r="AMD120" s="128"/>
      <c r="AME120" s="128"/>
      <c r="AMF120" s="128"/>
      <c r="AMG120" s="128"/>
      <c r="AMH120"/>
      <c r="AMI120"/>
      <c r="AMJ120"/>
    </row>
    <row r="121" spans="1:1024" ht="63.75" customHeight="1" x14ac:dyDescent="0.55000000000000004">
      <c r="A121" s="133"/>
      <c r="B121" s="180" t="s">
        <v>57</v>
      </c>
      <c r="C121" s="539" t="s">
        <v>310</v>
      </c>
      <c r="D121" s="539"/>
      <c r="E121" s="539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s="127" customFormat="1" ht="62.25" customHeight="1" x14ac:dyDescent="0.55000000000000004">
      <c r="A122" s="150"/>
      <c r="B122" s="164" t="s">
        <v>297</v>
      </c>
      <c r="C122" s="181"/>
      <c r="D122" s="182"/>
      <c r="E122" s="183"/>
      <c r="AKQ122" s="128"/>
      <c r="AKR122" s="128"/>
      <c r="AKS122" s="128"/>
      <c r="AKT122" s="128"/>
      <c r="AKU122" s="128"/>
      <c r="AKV122" s="128"/>
      <c r="AKW122" s="128"/>
      <c r="AKX122" s="128"/>
      <c r="AKY122" s="128"/>
      <c r="AKZ122" s="128"/>
      <c r="ALA122" s="128"/>
      <c r="ALB122" s="128"/>
      <c r="ALC122" s="128"/>
      <c r="ALD122" s="128"/>
      <c r="ALE122" s="128"/>
      <c r="ALF122" s="128"/>
      <c r="ALG122" s="128"/>
      <c r="ALH122" s="128"/>
      <c r="ALI122" s="128"/>
      <c r="ALJ122" s="128"/>
      <c r="ALK122" s="128"/>
      <c r="ALL122" s="128"/>
      <c r="ALM122" s="128"/>
      <c r="ALN122" s="128"/>
      <c r="ALO122" s="128"/>
      <c r="ALP122" s="128"/>
      <c r="ALQ122" s="128"/>
      <c r="ALR122" s="128"/>
      <c r="ALS122" s="128"/>
      <c r="ALT122" s="128"/>
      <c r="ALU122" s="128"/>
      <c r="ALV122" s="128"/>
      <c r="ALW122" s="128"/>
      <c r="ALX122" s="128"/>
      <c r="ALY122" s="128"/>
      <c r="ALZ122" s="128"/>
      <c r="AMA122" s="128"/>
      <c r="AMB122" s="128"/>
      <c r="AMC122" s="128"/>
      <c r="AMD122" s="128"/>
      <c r="AME122" s="128"/>
      <c r="AMF122" s="128"/>
      <c r="AMG122" s="128"/>
      <c r="AMH122" s="98"/>
      <c r="AMI122" s="98"/>
      <c r="AMJ122" s="98"/>
    </row>
    <row r="123" spans="1:1024" ht="77.25" customHeight="1" x14ac:dyDescent="0.55000000000000004">
      <c r="A123" s="133"/>
      <c r="B123" s="540" t="s">
        <v>60</v>
      </c>
      <c r="C123" s="540"/>
      <c r="D123" s="540"/>
      <c r="E123" s="540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77.25" customHeight="1" x14ac:dyDescent="0.55000000000000004">
      <c r="A124" s="133"/>
      <c r="B124" s="540" t="s">
        <v>311</v>
      </c>
      <c r="C124" s="540"/>
      <c r="D124" s="540"/>
      <c r="E124" s="540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s="184" customFormat="1" ht="51" customHeight="1" x14ac:dyDescent="0.5">
      <c r="A125" s="133"/>
      <c r="B125" s="526" t="s">
        <v>312</v>
      </c>
      <c r="C125" s="526"/>
      <c r="D125" s="526"/>
      <c r="E125" s="526"/>
    </row>
    <row r="126" spans="1:1024" ht="77.25" customHeight="1" x14ac:dyDescent="0.55000000000000004">
      <c r="A126" s="133"/>
      <c r="B126" s="519" t="s">
        <v>7</v>
      </c>
      <c r="C126" s="519"/>
      <c r="D126" s="541" t="s">
        <v>66</v>
      </c>
      <c r="E126" s="541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52.25" customHeight="1" x14ac:dyDescent="0.55000000000000004">
      <c r="A127" s="123"/>
      <c r="B127" s="531" t="s">
        <v>313</v>
      </c>
      <c r="C127" s="531"/>
      <c r="D127" s="542">
        <v>6000</v>
      </c>
      <c r="E127" s="542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77.25" customHeight="1" x14ac:dyDescent="0.55000000000000004">
      <c r="A128" s="123"/>
      <c r="B128" s="537" t="s">
        <v>314</v>
      </c>
      <c r="C128" s="537"/>
      <c r="D128" s="538">
        <v>4000</v>
      </c>
      <c r="E128" s="538"/>
      <c r="F128" s="536"/>
      <c r="G128" s="536"/>
      <c r="H128" s="536"/>
      <c r="I128" s="536"/>
      <c r="J128" s="536"/>
      <c r="K128" s="536"/>
      <c r="L128" s="536"/>
      <c r="M128" s="536"/>
      <c r="N128" s="536"/>
      <c r="O128" s="536"/>
      <c r="P128" s="536"/>
      <c r="Q128" s="536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77.25" customHeight="1" x14ac:dyDescent="0.55000000000000004">
      <c r="A129" s="123"/>
      <c r="B129" s="537" t="s">
        <v>315</v>
      </c>
      <c r="C129" s="537"/>
      <c r="D129" s="538">
        <v>2000</v>
      </c>
      <c r="E129" s="538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77.25" customHeight="1" x14ac:dyDescent="0.55000000000000004">
      <c r="A130" s="123"/>
      <c r="B130" s="531" t="s">
        <v>316</v>
      </c>
      <c r="C130" s="531"/>
      <c r="D130" s="533">
        <v>54000</v>
      </c>
      <c r="E130" s="533"/>
      <c r="F130" s="186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77.25" customHeight="1" x14ac:dyDescent="0.55000000000000004">
      <c r="A131" s="123"/>
      <c r="B131" s="531" t="s">
        <v>317</v>
      </c>
      <c r="C131" s="531"/>
      <c r="D131" s="533">
        <v>50400</v>
      </c>
      <c r="E131" s="533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77.25" customHeight="1" x14ac:dyDescent="0.55000000000000004">
      <c r="A132" s="123"/>
      <c r="B132" s="531" t="s">
        <v>318</v>
      </c>
      <c r="C132" s="531"/>
      <c r="D132" s="533">
        <v>50400</v>
      </c>
      <c r="E132" s="533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77.25" customHeight="1" x14ac:dyDescent="0.55000000000000004">
      <c r="A133" s="123"/>
      <c r="B133" s="531" t="s">
        <v>319</v>
      </c>
      <c r="C133" s="531"/>
      <c r="D133" s="523" t="s">
        <v>320</v>
      </c>
      <c r="E133" s="52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77.25" customHeight="1" x14ac:dyDescent="0.55000000000000004">
      <c r="A134" s="123"/>
      <c r="B134" s="520" t="s">
        <v>321</v>
      </c>
      <c r="C134" s="520"/>
      <c r="D134" s="523" t="s">
        <v>322</v>
      </c>
      <c r="E134" s="523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77.25" customHeight="1" x14ac:dyDescent="0.55000000000000004">
      <c r="A135" s="123"/>
      <c r="B135" s="520" t="s">
        <v>323</v>
      </c>
      <c r="C135" s="520"/>
      <c r="D135" s="523" t="s">
        <v>324</v>
      </c>
      <c r="E135" s="523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77.25" customHeight="1" x14ac:dyDescent="0.55000000000000004">
      <c r="A136" s="123"/>
      <c r="B136" s="188"/>
      <c r="C136" s="189"/>
      <c r="D136" s="190"/>
      <c r="E136" s="191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s="184" customFormat="1" ht="77.25" customHeight="1" x14ac:dyDescent="0.5">
      <c r="A137" s="133"/>
      <c r="B137" s="535" t="s">
        <v>325</v>
      </c>
      <c r="C137" s="535"/>
      <c r="D137" s="535"/>
      <c r="E137" s="535"/>
    </row>
    <row r="138" spans="1:1024" s="127" customFormat="1" ht="77.25" customHeight="1" x14ac:dyDescent="0.55000000000000004">
      <c r="A138" s="123"/>
      <c r="B138" s="519" t="s">
        <v>7</v>
      </c>
      <c r="C138" s="519"/>
      <c r="D138" s="527" t="s">
        <v>76</v>
      </c>
      <c r="E138" s="527"/>
      <c r="ALX138" s="128"/>
      <c r="ALY138" s="128"/>
      <c r="ALZ138" s="128"/>
      <c r="AMA138" s="128"/>
      <c r="AMB138" s="128"/>
      <c r="AMC138" s="128"/>
      <c r="AMD138" s="128"/>
      <c r="AME138" s="128"/>
      <c r="AMF138" s="128"/>
      <c r="AMG138" s="128"/>
      <c r="AMH138" s="98"/>
      <c r="AMI138" s="98"/>
      <c r="AMJ138" s="98"/>
    </row>
    <row r="139" spans="1:1024" ht="77.25" customHeight="1" x14ac:dyDescent="0.55000000000000004">
      <c r="A139" s="123"/>
      <c r="B139" s="520" t="s">
        <v>326</v>
      </c>
      <c r="C139" s="520"/>
      <c r="D139" s="523" t="s">
        <v>78</v>
      </c>
      <c r="E139" s="523"/>
      <c r="F139" s="534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166.5" customHeight="1" x14ac:dyDescent="0.55000000000000004">
      <c r="A140" s="123"/>
      <c r="B140" s="520" t="s">
        <v>327</v>
      </c>
      <c r="C140" s="520"/>
      <c r="D140" s="523" t="s">
        <v>80</v>
      </c>
      <c r="E140" s="523"/>
      <c r="F140" s="534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77.25" customHeight="1" x14ac:dyDescent="0.55000000000000004">
      <c r="A141" s="123"/>
      <c r="B141" s="520" t="s">
        <v>328</v>
      </c>
      <c r="C141" s="520"/>
      <c r="D141" s="523" t="s">
        <v>82</v>
      </c>
      <c r="E141" s="523"/>
      <c r="F141" s="534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77.25" customHeight="1" x14ac:dyDescent="0.55000000000000004">
      <c r="A142" s="123"/>
      <c r="B142" s="520" t="s">
        <v>329</v>
      </c>
      <c r="C142" s="520"/>
      <c r="D142" s="523" t="s">
        <v>84</v>
      </c>
      <c r="E142" s="523"/>
      <c r="F142" s="534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ht="77.25" customHeight="1" x14ac:dyDescent="0.55000000000000004">
      <c r="A143" s="123"/>
      <c r="B143" s="520" t="s">
        <v>330</v>
      </c>
      <c r="C143" s="520"/>
      <c r="D143" s="523" t="s">
        <v>86</v>
      </c>
      <c r="E143" s="523"/>
      <c r="F143" s="534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  <c r="AMJ143"/>
    </row>
    <row r="144" spans="1:1024" ht="228.75" customHeight="1" x14ac:dyDescent="0.55000000000000004">
      <c r="A144" s="123"/>
      <c r="B144" s="531" t="s">
        <v>331</v>
      </c>
      <c r="C144" s="531"/>
      <c r="D144" s="533">
        <v>10000</v>
      </c>
      <c r="E144" s="533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138.75" customHeight="1" x14ac:dyDescent="0.55000000000000004">
      <c r="A145" s="123"/>
      <c r="B145" s="520" t="s">
        <v>332</v>
      </c>
      <c r="C145" s="520"/>
      <c r="D145" s="533"/>
      <c r="E145" s="533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ht="123" customHeight="1" x14ac:dyDescent="0.55000000000000004">
      <c r="A146" s="123"/>
      <c r="B146" s="520" t="s">
        <v>333</v>
      </c>
      <c r="C146" s="520"/>
      <c r="D146" s="523">
        <v>30000</v>
      </c>
      <c r="E146" s="523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s="184" customFormat="1" ht="189" customHeight="1" x14ac:dyDescent="0.5">
      <c r="A147" s="123"/>
      <c r="B147" s="520" t="s">
        <v>334</v>
      </c>
      <c r="C147" s="520"/>
      <c r="D147" s="523">
        <v>45500</v>
      </c>
      <c r="E147" s="523"/>
    </row>
    <row r="148" spans="1:1024" ht="141.75" customHeight="1" x14ac:dyDescent="0.55000000000000004">
      <c r="A148"/>
      <c r="B148" s="520" t="s">
        <v>335</v>
      </c>
      <c r="C148" s="520"/>
      <c r="D148" s="523">
        <v>150000</v>
      </c>
      <c r="E148" s="523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51.75" customHeight="1" x14ac:dyDescent="0.55000000000000004">
      <c r="A149" s="123"/>
      <c r="B149" s="193"/>
      <c r="C149" s="193"/>
      <c r="D149" s="193"/>
      <c r="E149" s="193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77.25" customHeight="1" x14ac:dyDescent="0.55000000000000004">
      <c r="A150" s="123"/>
      <c r="B150" s="530" t="s">
        <v>336</v>
      </c>
      <c r="C150" s="530"/>
      <c r="D150" s="530"/>
      <c r="E150" s="53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s="127" customFormat="1" ht="77.25" customHeight="1" x14ac:dyDescent="0.55000000000000004">
      <c r="A151" s="123"/>
      <c r="B151" s="519" t="s">
        <v>7</v>
      </c>
      <c r="C151" s="519"/>
      <c r="D151" s="527" t="s">
        <v>90</v>
      </c>
      <c r="E151" s="527"/>
      <c r="ALX151" s="128"/>
      <c r="ALY151" s="128"/>
      <c r="ALZ151" s="128"/>
      <c r="AMA151" s="128"/>
      <c r="AMB151" s="128"/>
      <c r="AMC151" s="128"/>
      <c r="AMD151" s="128"/>
      <c r="AME151" s="128"/>
      <c r="AMF151" s="128"/>
      <c r="AMG151" s="128"/>
      <c r="AMH151" s="98"/>
      <c r="AMI151" s="98"/>
      <c r="AMJ151" s="98"/>
    </row>
    <row r="152" spans="1:1024" ht="77.25" customHeight="1" x14ac:dyDescent="0.55000000000000004">
      <c r="A152" s="123"/>
      <c r="B152" s="531" t="s">
        <v>337</v>
      </c>
      <c r="C152" s="531"/>
      <c r="D152" s="532" t="s">
        <v>338</v>
      </c>
      <c r="E152" s="53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117" customHeight="1" x14ac:dyDescent="0.55000000000000004">
      <c r="A153" s="123"/>
      <c r="B153" s="531"/>
      <c r="C153" s="531"/>
      <c r="D153" s="532" t="s">
        <v>339</v>
      </c>
      <c r="E153" s="532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ht="77.25" customHeight="1" x14ac:dyDescent="0.55000000000000004">
      <c r="A154" s="123"/>
      <c r="B154" s="520" t="s">
        <v>340</v>
      </c>
      <c r="C154" s="520"/>
      <c r="D154" s="517">
        <v>15000</v>
      </c>
      <c r="E154" s="517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ht="77.25" customHeight="1" x14ac:dyDescent="0.55000000000000004">
      <c r="A155" s="123"/>
      <c r="B155" s="520" t="s">
        <v>341</v>
      </c>
      <c r="C155" s="520"/>
      <c r="D155" s="517" t="s">
        <v>98</v>
      </c>
      <c r="E155" s="517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77.25" customHeight="1" x14ac:dyDescent="0.55000000000000004">
      <c r="A156" s="123"/>
      <c r="B156" s="520" t="s">
        <v>342</v>
      </c>
      <c r="C156" s="520"/>
      <c r="D156" s="529">
        <v>3000</v>
      </c>
      <c r="E156" s="529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77.25" customHeight="1" x14ac:dyDescent="0.55000000000000004">
      <c r="A157" s="123"/>
      <c r="B157" s="520" t="s">
        <v>343</v>
      </c>
      <c r="C157" s="520"/>
      <c r="D157" s="517" t="s">
        <v>101</v>
      </c>
      <c r="E157" s="51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ht="77.25" customHeight="1" x14ac:dyDescent="0.55000000000000004">
      <c r="A158" s="123"/>
      <c r="B158" s="520" t="s">
        <v>344</v>
      </c>
      <c r="C158" s="520"/>
      <c r="D158" s="517" t="s">
        <v>101</v>
      </c>
      <c r="E158" s="517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ht="77.25" customHeight="1" x14ac:dyDescent="0.55000000000000004">
      <c r="A159" s="123"/>
      <c r="B159" s="520" t="s">
        <v>345</v>
      </c>
      <c r="C159" s="520"/>
      <c r="D159" s="523">
        <v>3000</v>
      </c>
      <c r="E159" s="523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  <c r="AMJ159"/>
    </row>
    <row r="160" spans="1:1024" ht="77.25" customHeight="1" x14ac:dyDescent="0.55000000000000004">
      <c r="A160" s="123"/>
      <c r="B160" s="520" t="s">
        <v>346</v>
      </c>
      <c r="C160" s="520"/>
      <c r="D160" s="525">
        <v>3500</v>
      </c>
      <c r="E160" s="525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107.25" customHeight="1" x14ac:dyDescent="0.55000000000000004">
      <c r="A161" s="123"/>
      <c r="B161" s="520" t="s">
        <v>347</v>
      </c>
      <c r="C161" s="520"/>
      <c r="D161" s="528" t="s">
        <v>348</v>
      </c>
      <c r="E161" s="528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77.25" customHeight="1" x14ac:dyDescent="0.55000000000000004">
      <c r="A162" s="123"/>
      <c r="B162" s="526" t="s">
        <v>349</v>
      </c>
      <c r="C162" s="526"/>
      <c r="D162" s="526"/>
      <c r="E162" s="526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s="127" customFormat="1" ht="77.25" customHeight="1" x14ac:dyDescent="0.55000000000000004">
      <c r="A163" s="123"/>
      <c r="B163" s="519" t="s">
        <v>7</v>
      </c>
      <c r="C163" s="519"/>
      <c r="D163" s="519" t="s">
        <v>105</v>
      </c>
      <c r="E163" s="519"/>
      <c r="ALX163" s="128"/>
      <c r="ALY163" s="128"/>
      <c r="ALZ163" s="128"/>
      <c r="AMA163" s="128"/>
      <c r="AMB163" s="128"/>
      <c r="AMC163" s="128"/>
      <c r="AMD163" s="128"/>
      <c r="AME163" s="128"/>
      <c r="AMF163" s="128"/>
      <c r="AMG163" s="128"/>
      <c r="AMH163" s="98"/>
      <c r="AMI163" s="98"/>
      <c r="AMJ163" s="98"/>
    </row>
    <row r="164" spans="1:1024" ht="77.25" customHeight="1" x14ac:dyDescent="0.55000000000000004">
      <c r="A164" s="194"/>
      <c r="B164" s="520" t="s">
        <v>350</v>
      </c>
      <c r="C164" s="520"/>
      <c r="D164" s="525">
        <v>15000</v>
      </c>
      <c r="E164" s="525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ht="77.25" customHeight="1" x14ac:dyDescent="0.55000000000000004">
      <c r="A165" s="194"/>
      <c r="B165" s="520" t="s">
        <v>351</v>
      </c>
      <c r="C165" s="520"/>
      <c r="D165" s="523">
        <v>500</v>
      </c>
      <c r="E165" s="523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ht="77.25" customHeight="1" x14ac:dyDescent="0.55000000000000004">
      <c r="A166" s="194"/>
      <c r="B166" s="520" t="s">
        <v>352</v>
      </c>
      <c r="C166" s="520"/>
      <c r="D166" s="523">
        <v>100</v>
      </c>
      <c r="E166" s="523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  <c r="XY166"/>
      <c r="XZ166"/>
      <c r="YA166"/>
      <c r="YB166"/>
      <c r="YC166"/>
      <c r="YD166"/>
      <c r="YE166"/>
      <c r="YF166"/>
      <c r="YG166"/>
      <c r="YH166"/>
      <c r="YI166"/>
      <c r="YJ166"/>
      <c r="YK166"/>
      <c r="YL166"/>
      <c r="YM166"/>
      <c r="YN166"/>
      <c r="YO166"/>
      <c r="YP166"/>
      <c r="YQ166"/>
      <c r="YR166"/>
      <c r="YS166"/>
      <c r="YT166"/>
      <c r="YU166"/>
      <c r="YV166"/>
      <c r="YW166"/>
      <c r="YX166"/>
      <c r="YY166"/>
      <c r="YZ166"/>
      <c r="ZA166"/>
      <c r="ZB166"/>
      <c r="ZC166"/>
      <c r="ZD166"/>
      <c r="ZE166"/>
      <c r="ZF166"/>
      <c r="ZG166"/>
      <c r="ZH166"/>
      <c r="ZI166"/>
      <c r="ZJ166"/>
      <c r="ZK166"/>
      <c r="ZL166"/>
      <c r="ZM166"/>
      <c r="ZN166"/>
      <c r="ZO166"/>
      <c r="ZP166"/>
      <c r="ZQ166"/>
      <c r="ZR166"/>
      <c r="ZS166"/>
      <c r="ZT166"/>
      <c r="ZU166"/>
      <c r="ZV166"/>
      <c r="ZW166"/>
      <c r="ZX166"/>
      <c r="ZY166"/>
      <c r="ZZ166"/>
      <c r="AAA166"/>
      <c r="AAB166"/>
      <c r="AAC166"/>
      <c r="AAD166"/>
      <c r="AAE166"/>
      <c r="AAF166"/>
      <c r="AAG166"/>
      <c r="AAH166"/>
      <c r="AAI166"/>
      <c r="AAJ166"/>
      <c r="AAK166"/>
      <c r="AAL166"/>
      <c r="AAM166"/>
      <c r="AAN166"/>
      <c r="AAO166"/>
      <c r="AAP166"/>
      <c r="AAQ166"/>
      <c r="AAR166"/>
      <c r="AAS166"/>
      <c r="AAT166"/>
      <c r="AAU166"/>
      <c r="AAV166"/>
      <c r="AAW166"/>
      <c r="AAX166"/>
      <c r="AAY166"/>
      <c r="AAZ166"/>
      <c r="ABA166"/>
      <c r="ABB166"/>
      <c r="ABC166"/>
      <c r="ABD166"/>
      <c r="ABE166"/>
      <c r="ABF166"/>
      <c r="ABG166"/>
      <c r="ABH166"/>
      <c r="ABI166"/>
      <c r="ABJ166"/>
      <c r="ABK166"/>
      <c r="ABL166"/>
      <c r="ABM166"/>
      <c r="ABN166"/>
      <c r="ABO166"/>
      <c r="ABP166"/>
      <c r="ABQ166"/>
      <c r="ABR166"/>
      <c r="ABS166"/>
      <c r="ABT166"/>
      <c r="ABU166"/>
      <c r="ABV166"/>
      <c r="ABW166"/>
      <c r="ABX166"/>
      <c r="ABY166"/>
      <c r="ABZ166"/>
      <c r="ACA166"/>
      <c r="ACB166"/>
      <c r="ACC166"/>
      <c r="ACD166"/>
      <c r="ACE166"/>
      <c r="ACF166"/>
      <c r="ACG166"/>
      <c r="ACH166"/>
      <c r="ACI166"/>
      <c r="ACJ166"/>
      <c r="ACK166"/>
      <c r="ACL166"/>
      <c r="ACM166"/>
      <c r="ACN166"/>
      <c r="ACO166"/>
      <c r="ACP166"/>
      <c r="ACQ166"/>
      <c r="ACR166"/>
      <c r="ACS166"/>
      <c r="ACT166"/>
      <c r="ACU166"/>
      <c r="ACV166"/>
      <c r="ACW166"/>
      <c r="ACX166"/>
      <c r="ACY166"/>
      <c r="ACZ166"/>
      <c r="ADA166"/>
      <c r="ADB166"/>
      <c r="ADC166"/>
      <c r="ADD166"/>
      <c r="ADE166"/>
      <c r="ADF166"/>
      <c r="ADG166"/>
      <c r="ADH166"/>
      <c r="ADI166"/>
      <c r="ADJ166"/>
      <c r="ADK166"/>
      <c r="ADL166"/>
      <c r="ADM166"/>
      <c r="ADN166"/>
      <c r="ADO166"/>
      <c r="ADP166"/>
      <c r="ADQ166"/>
      <c r="ADR166"/>
      <c r="ADS166"/>
      <c r="ADT166"/>
      <c r="ADU166"/>
      <c r="ADV166"/>
      <c r="ADW166"/>
      <c r="ADX166"/>
      <c r="ADY166"/>
      <c r="ADZ166"/>
      <c r="AEA166"/>
      <c r="AEB166"/>
      <c r="AEC166"/>
      <c r="AED166"/>
      <c r="AEE166"/>
      <c r="AEF166"/>
      <c r="AEG166"/>
      <c r="AEH166"/>
      <c r="AEI166"/>
      <c r="AEJ166"/>
      <c r="AEK166"/>
      <c r="AEL166"/>
      <c r="AEM166"/>
      <c r="AEN166"/>
      <c r="AEO166"/>
      <c r="AEP166"/>
      <c r="AEQ166"/>
      <c r="AER166"/>
      <c r="AES166"/>
      <c r="AET166"/>
      <c r="AEU166"/>
      <c r="AEV166"/>
      <c r="AEW166"/>
      <c r="AEX166"/>
      <c r="AEY166"/>
      <c r="AEZ166"/>
      <c r="AFA166"/>
      <c r="AFB166"/>
      <c r="AFC166"/>
      <c r="AFD166"/>
      <c r="AFE166"/>
      <c r="AFF166"/>
      <c r="AFG166"/>
      <c r="AFH166"/>
      <c r="AFI166"/>
      <c r="AFJ166"/>
      <c r="AFK166"/>
      <c r="AFL166"/>
      <c r="AFM166"/>
      <c r="AFN166"/>
      <c r="AFO166"/>
      <c r="AFP166"/>
      <c r="AFQ166"/>
      <c r="AFR166"/>
      <c r="AFS166"/>
      <c r="AFT166"/>
      <c r="AFU166"/>
      <c r="AFV166"/>
      <c r="AFW166"/>
      <c r="AFX166"/>
      <c r="AFY166"/>
      <c r="AFZ166"/>
      <c r="AGA166"/>
      <c r="AGB166"/>
      <c r="AGC166"/>
      <c r="AGD166"/>
      <c r="AGE166"/>
      <c r="AGF166"/>
      <c r="AGG166"/>
      <c r="AGH166"/>
      <c r="AGI166"/>
      <c r="AGJ166"/>
      <c r="AGK166"/>
      <c r="AGL166"/>
      <c r="AGM166"/>
      <c r="AGN166"/>
      <c r="AGO166"/>
      <c r="AGP166"/>
      <c r="AGQ166"/>
      <c r="AGR166"/>
      <c r="AGS166"/>
      <c r="AGT166"/>
      <c r="AGU166"/>
      <c r="AGV166"/>
      <c r="AGW166"/>
      <c r="AGX166"/>
      <c r="AGY166"/>
      <c r="AGZ166"/>
      <c r="AHA166"/>
      <c r="AHB166"/>
      <c r="AHC166"/>
      <c r="AHD166"/>
      <c r="AHE166"/>
      <c r="AHF166"/>
      <c r="AHG166"/>
      <c r="AHH166"/>
      <c r="AHI166"/>
      <c r="AHJ166"/>
      <c r="AHK166"/>
      <c r="AHL166"/>
      <c r="AHM166"/>
      <c r="AHN166"/>
      <c r="AHO166"/>
      <c r="AHP166"/>
      <c r="AHQ166"/>
      <c r="AHR166"/>
      <c r="AHS166"/>
      <c r="AHT166"/>
      <c r="AHU166"/>
      <c r="AHV166"/>
      <c r="AHW166"/>
      <c r="AHX166"/>
      <c r="AHY166"/>
      <c r="AHZ166"/>
      <c r="AIA166"/>
      <c r="AIB166"/>
      <c r="AIC166"/>
      <c r="AID166"/>
      <c r="AIE166"/>
      <c r="AIF166"/>
      <c r="AIG166"/>
      <c r="AIH166"/>
      <c r="AII166"/>
      <c r="AIJ166"/>
      <c r="AIK166"/>
      <c r="AIL166"/>
      <c r="AIM166"/>
      <c r="AIN166"/>
      <c r="AIO166"/>
      <c r="AIP166"/>
      <c r="AIQ166"/>
      <c r="AIR166"/>
      <c r="AIS166"/>
      <c r="AIT166"/>
      <c r="AIU166"/>
      <c r="AIV166"/>
      <c r="AIW166"/>
      <c r="AIX166"/>
      <c r="AIY166"/>
      <c r="AIZ166"/>
      <c r="AJA166"/>
      <c r="AJB166"/>
      <c r="AJC166"/>
      <c r="AJD166"/>
      <c r="AJE166"/>
      <c r="AJF166"/>
      <c r="AJG166"/>
      <c r="AJH166"/>
      <c r="AJI166"/>
      <c r="AJJ166"/>
      <c r="AJK166"/>
      <c r="AJL166"/>
      <c r="AJM166"/>
      <c r="AJN166"/>
      <c r="AJO166"/>
      <c r="AJP166"/>
      <c r="AJQ166"/>
      <c r="AJR166"/>
      <c r="AJS166"/>
      <c r="AJT166"/>
      <c r="AJU166"/>
      <c r="AJV166"/>
      <c r="AJW166"/>
      <c r="AJX166"/>
      <c r="AJY166"/>
      <c r="AJZ166"/>
      <c r="AKA166"/>
      <c r="AKB166"/>
      <c r="AKC166"/>
      <c r="AKD166"/>
      <c r="AKE166"/>
      <c r="AKF166"/>
      <c r="AKG166"/>
      <c r="AKH166"/>
      <c r="AKI166"/>
      <c r="AKJ166"/>
      <c r="AKK166"/>
      <c r="AKL166"/>
      <c r="AKM166"/>
      <c r="AKN166"/>
      <c r="AKO166"/>
      <c r="AKP166"/>
      <c r="AKQ166"/>
      <c r="AKR166"/>
      <c r="AKS166"/>
      <c r="AKT166"/>
      <c r="AKU166"/>
      <c r="AKV166"/>
      <c r="AKW166"/>
      <c r="AKX166"/>
      <c r="AKY166"/>
      <c r="AKZ166"/>
      <c r="ALA166"/>
      <c r="ALB166"/>
      <c r="ALC166"/>
      <c r="ALD166"/>
      <c r="ALE166"/>
      <c r="ALF166"/>
      <c r="ALG166"/>
      <c r="ALH166"/>
      <c r="ALI166"/>
      <c r="ALJ166"/>
      <c r="ALK166"/>
      <c r="ALL166"/>
      <c r="ALM166"/>
      <c r="ALN166"/>
      <c r="ALO166"/>
      <c r="ALP166"/>
      <c r="ALQ166"/>
      <c r="ALR166"/>
      <c r="ALS166"/>
      <c r="ALT166"/>
      <c r="ALU166"/>
      <c r="ALV166"/>
      <c r="ALW166"/>
      <c r="ALX166"/>
      <c r="ALY166"/>
      <c r="ALZ166"/>
      <c r="AMA166"/>
      <c r="AMB166"/>
      <c r="AMC166"/>
      <c r="AMD166"/>
      <c r="AME166"/>
      <c r="AMF166"/>
      <c r="AMG166"/>
      <c r="AMH166"/>
      <c r="AMI166"/>
      <c r="AMJ166"/>
    </row>
    <row r="167" spans="1:1024" ht="77.25" customHeight="1" x14ac:dyDescent="0.55000000000000004">
      <c r="A167" s="194"/>
      <c r="B167" s="524" t="s">
        <v>353</v>
      </c>
      <c r="C167" s="524"/>
      <c r="D167" s="525" t="s">
        <v>354</v>
      </c>
      <c r="E167" s="525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77.25" customHeight="1" x14ac:dyDescent="0.55000000000000004">
      <c r="A168" s="123"/>
      <c r="B168" s="195"/>
      <c r="C168" s="196"/>
      <c r="D168" s="190"/>
      <c r="E168" s="191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ht="77.25" customHeight="1" x14ac:dyDescent="0.55000000000000004">
      <c r="A169" s="123"/>
      <c r="B169" s="526" t="s">
        <v>355</v>
      </c>
      <c r="C169" s="526"/>
      <c r="D169" s="526"/>
      <c r="E169" s="526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s="127" customFormat="1" ht="77.25" customHeight="1" x14ac:dyDescent="0.55000000000000004">
      <c r="A170" s="123"/>
      <c r="B170" s="519" t="s">
        <v>7</v>
      </c>
      <c r="C170" s="519"/>
      <c r="D170" s="527" t="s">
        <v>105</v>
      </c>
      <c r="E170" s="527"/>
      <c r="ALX170" s="128"/>
      <c r="ALY170" s="128"/>
      <c r="ALZ170" s="128"/>
      <c r="AMA170" s="128"/>
      <c r="AMB170" s="128"/>
      <c r="AMC170" s="128"/>
      <c r="AMD170" s="128"/>
      <c r="AME170" s="128"/>
      <c r="AMF170" s="128"/>
      <c r="AMG170" s="128"/>
      <c r="AMH170" s="98"/>
      <c r="AMI170" s="98"/>
      <c r="AMJ170" s="98"/>
    </row>
    <row r="171" spans="1:1024" ht="77.25" customHeight="1" x14ac:dyDescent="0.55000000000000004">
      <c r="A171" s="123"/>
      <c r="B171" s="520" t="s">
        <v>356</v>
      </c>
      <c r="C171" s="520"/>
      <c r="D171" s="517">
        <v>10000</v>
      </c>
      <c r="E171" s="517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ht="144.75" customHeight="1" x14ac:dyDescent="0.55000000000000004">
      <c r="A172" s="123"/>
      <c r="B172" s="516" t="s">
        <v>357</v>
      </c>
      <c r="C172" s="516"/>
      <c r="D172" s="517">
        <v>20000</v>
      </c>
      <c r="E172" s="517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  <c r="AMJ172"/>
    </row>
    <row r="173" spans="1:1024" ht="77.25" customHeight="1" x14ac:dyDescent="0.55000000000000004">
      <c r="A173" s="123"/>
      <c r="B173" s="197"/>
      <c r="C173" s="184"/>
      <c r="D173" s="184"/>
      <c r="E173" s="184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77.25" customHeight="1" x14ac:dyDescent="0.55000000000000004">
      <c r="A174" s="123"/>
      <c r="B174" s="518" t="s">
        <v>358</v>
      </c>
      <c r="C174" s="518"/>
      <c r="D174" s="518"/>
      <c r="E174" s="518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77.25" customHeight="1" x14ac:dyDescent="0.55000000000000004">
      <c r="A175" s="123"/>
      <c r="B175" s="519" t="s">
        <v>7</v>
      </c>
      <c r="C175" s="519"/>
      <c r="D175" s="519"/>
      <c r="E175" s="519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s="96" customFormat="1" ht="77.25" customHeight="1" x14ac:dyDescent="0.5">
      <c r="A176" s="123"/>
      <c r="B176" s="520" t="s">
        <v>359</v>
      </c>
      <c r="C176" s="520"/>
      <c r="D176" s="521" t="s">
        <v>360</v>
      </c>
      <c r="E176" s="521"/>
    </row>
    <row r="177" spans="1:1024" ht="77.25" customHeight="1" x14ac:dyDescent="0.55000000000000004">
      <c r="A177" s="194"/>
      <c r="B177" s="198" t="s">
        <v>126</v>
      </c>
      <c r="C177" s="199"/>
      <c r="D177" s="200"/>
      <c r="E177" s="201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77.25" customHeight="1" x14ac:dyDescent="0.55000000000000004">
      <c r="A178" s="194"/>
      <c r="B178" s="202"/>
      <c r="C178" s="202"/>
      <c r="D178" s="202"/>
      <c r="E178" s="202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77.25" customHeight="1" x14ac:dyDescent="0.55000000000000004">
      <c r="A179" s="194"/>
      <c r="B179" s="522" t="s">
        <v>361</v>
      </c>
      <c r="C179" s="522"/>
      <c r="D179" s="522"/>
      <c r="E179" s="522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77.25" customHeight="1" x14ac:dyDescent="0.55000000000000004">
      <c r="A180" s="194"/>
      <c r="B180" s="522" t="s">
        <v>362</v>
      </c>
      <c r="C180" s="522"/>
      <c r="D180" s="522"/>
      <c r="E180" s="522"/>
      <c r="ALX180"/>
      <c r="ALY180"/>
      <c r="ALZ180"/>
      <c r="AMA180"/>
      <c r="AMB180"/>
      <c r="AMC180"/>
      <c r="AMD180"/>
      <c r="AME180"/>
      <c r="AMF180"/>
      <c r="AMG180"/>
      <c r="AMH180"/>
      <c r="AMI180"/>
      <c r="AMJ180"/>
    </row>
    <row r="181" spans="1:1024" ht="240" customHeight="1" x14ac:dyDescent="0.55000000000000004">
      <c r="A181" s="184"/>
      <c r="B181" s="515" t="s">
        <v>363</v>
      </c>
      <c r="C181" s="515"/>
      <c r="D181" s="515"/>
      <c r="E181" s="515"/>
      <c r="ALX181"/>
      <c r="ALY181"/>
      <c r="ALZ181"/>
      <c r="AMA181"/>
      <c r="AMB181"/>
      <c r="AMC181"/>
      <c r="AMD181"/>
      <c r="AME181"/>
      <c r="AMF181"/>
      <c r="AMG181"/>
      <c r="AMH181"/>
      <c r="AMI181"/>
      <c r="AMJ181"/>
    </row>
    <row r="182" spans="1:1024" ht="149.25" customHeight="1" x14ac:dyDescent="0.55000000000000004">
      <c r="A182" s="203"/>
      <c r="B182" s="515" t="s">
        <v>364</v>
      </c>
      <c r="C182" s="515"/>
      <c r="D182" s="515"/>
      <c r="E182" s="515"/>
      <c r="ALX182"/>
      <c r="ALY182"/>
      <c r="ALZ182"/>
      <c r="AMA182"/>
      <c r="AMB182"/>
      <c r="AMC182"/>
      <c r="AMD182"/>
      <c r="AME182"/>
      <c r="AMF182"/>
      <c r="AMG182"/>
      <c r="AMH182"/>
      <c r="AMI182"/>
      <c r="AMJ182"/>
    </row>
    <row r="183" spans="1:1024" ht="240" customHeight="1" x14ac:dyDescent="0.55000000000000004">
      <c r="A183" s="204"/>
      <c r="B183" s="515" t="s">
        <v>365</v>
      </c>
      <c r="C183" s="515"/>
      <c r="D183" s="515"/>
      <c r="E183" s="515"/>
      <c r="ALX183"/>
      <c r="ALY183"/>
      <c r="ALZ183"/>
      <c r="AMA183"/>
      <c r="AMB183"/>
      <c r="AMC183"/>
      <c r="AMD183"/>
      <c r="AME183"/>
      <c r="AMF183"/>
      <c r="AMG183"/>
      <c r="AMH183"/>
      <c r="AMI183"/>
      <c r="AMJ183"/>
    </row>
    <row r="184" spans="1:1024" ht="77.25" customHeight="1" x14ac:dyDescent="0.55000000000000004">
      <c r="B184" s="94" t="s">
        <v>366</v>
      </c>
      <c r="D184" s="95" t="s">
        <v>367</v>
      </c>
    </row>
    <row r="185" spans="1:1024" ht="77.25" customHeight="1" x14ac:dyDescent="0.55000000000000004">
      <c r="B185" s="94" t="s">
        <v>368</v>
      </c>
      <c r="D185" s="95" t="s">
        <v>369</v>
      </c>
    </row>
    <row r="186" spans="1:1024" ht="77.25" customHeight="1" x14ac:dyDescent="0.55000000000000004">
      <c r="B186" s="94" t="s">
        <v>370</v>
      </c>
      <c r="D186" s="95" t="s">
        <v>371</v>
      </c>
    </row>
    <row r="187" spans="1:1024" ht="77.25" customHeight="1" x14ac:dyDescent="0.55000000000000004">
      <c r="B187" s="94" t="s">
        <v>372</v>
      </c>
      <c r="D187" s="95" t="s">
        <v>373</v>
      </c>
    </row>
    <row r="188" spans="1:1024" ht="77.25" customHeight="1" x14ac:dyDescent="0.55000000000000004">
      <c r="B188" s="94" t="s">
        <v>374</v>
      </c>
      <c r="D188" s="95" t="s">
        <v>375</v>
      </c>
    </row>
  </sheetData>
  <mergeCells count="116">
    <mergeCell ref="B1:E1"/>
    <mergeCell ref="B2:E2"/>
    <mergeCell ref="B3:E3"/>
    <mergeCell ref="B5:E5"/>
    <mergeCell ref="B6:E6"/>
    <mergeCell ref="A8:A9"/>
    <mergeCell ref="B8:B9"/>
    <mergeCell ref="C8:E8"/>
    <mergeCell ref="C9:E9"/>
    <mergeCell ref="B11:E11"/>
    <mergeCell ref="C38:E38"/>
    <mergeCell ref="B40:E40"/>
    <mergeCell ref="B45:E45"/>
    <mergeCell ref="B48:E48"/>
    <mergeCell ref="B61:E61"/>
    <mergeCell ref="B92:E92"/>
    <mergeCell ref="B107:E107"/>
    <mergeCell ref="B115:E115"/>
    <mergeCell ref="C121:E121"/>
    <mergeCell ref="B123:E123"/>
    <mergeCell ref="B124:E124"/>
    <mergeCell ref="B125:E125"/>
    <mergeCell ref="B126:C126"/>
    <mergeCell ref="D126:E126"/>
    <mergeCell ref="B127:C127"/>
    <mergeCell ref="D127:E127"/>
    <mergeCell ref="B128:C128"/>
    <mergeCell ref="D128:E128"/>
    <mergeCell ref="F128:Q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7:E137"/>
    <mergeCell ref="B138:C138"/>
    <mergeCell ref="D138:E138"/>
    <mergeCell ref="B139:C139"/>
    <mergeCell ref="D139:E139"/>
    <mergeCell ref="F139:F143"/>
    <mergeCell ref="B140:C140"/>
    <mergeCell ref="D140:E140"/>
    <mergeCell ref="B141:C141"/>
    <mergeCell ref="D141:E141"/>
    <mergeCell ref="B142:C142"/>
    <mergeCell ref="D142:E142"/>
    <mergeCell ref="B143:C143"/>
    <mergeCell ref="D143:E143"/>
    <mergeCell ref="B144:C144"/>
    <mergeCell ref="D144:E145"/>
    <mergeCell ref="B145:C145"/>
    <mergeCell ref="B146:C146"/>
    <mergeCell ref="D146:E146"/>
    <mergeCell ref="B147:C147"/>
    <mergeCell ref="D147:E147"/>
    <mergeCell ref="B148:C148"/>
    <mergeCell ref="D148:E148"/>
    <mergeCell ref="B150:E150"/>
    <mergeCell ref="B151:C151"/>
    <mergeCell ref="D151:E151"/>
    <mergeCell ref="B152:C153"/>
    <mergeCell ref="D152:E152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C158"/>
    <mergeCell ref="D158:E158"/>
    <mergeCell ref="B159:C159"/>
    <mergeCell ref="D159:E159"/>
    <mergeCell ref="B160:C160"/>
    <mergeCell ref="D160:E160"/>
    <mergeCell ref="B161:C161"/>
    <mergeCell ref="D161:E161"/>
    <mergeCell ref="B162:E162"/>
    <mergeCell ref="B163:C163"/>
    <mergeCell ref="D163:E163"/>
    <mergeCell ref="B164:C164"/>
    <mergeCell ref="D164:E164"/>
    <mergeCell ref="B165:C165"/>
    <mergeCell ref="D165:E165"/>
    <mergeCell ref="B166:C166"/>
    <mergeCell ref="D166:E166"/>
    <mergeCell ref="B167:C167"/>
    <mergeCell ref="D167:E167"/>
    <mergeCell ref="B169:E169"/>
    <mergeCell ref="B170:C170"/>
    <mergeCell ref="D170:E170"/>
    <mergeCell ref="B171:C171"/>
    <mergeCell ref="D171:E171"/>
    <mergeCell ref="B181:E181"/>
    <mergeCell ref="B182:E182"/>
    <mergeCell ref="B183:E183"/>
    <mergeCell ref="B172:C172"/>
    <mergeCell ref="D172:E172"/>
    <mergeCell ref="B174:E174"/>
    <mergeCell ref="B175:C175"/>
    <mergeCell ref="D175:E175"/>
    <mergeCell ref="B176:C176"/>
    <mergeCell ref="D176:E176"/>
    <mergeCell ref="B179:E179"/>
    <mergeCell ref="B180:E180"/>
  </mergeCells>
  <pageMargins left="0.82708333333333295" right="0.23611111111111099" top="0.55138888888888904" bottom="0.55138888888888904" header="0.31527777777777799" footer="0.31527777777777799"/>
  <pageSetup paperSize="0" scale="0" firstPageNumber="0" fitToHeight="0" orientation="portrait" usePrinterDefaults="0" horizontalDpi="0" verticalDpi="0" copies="0"/>
  <headerFooter>
    <oddHeader>&amp;L&amp;"Calibri1,Обычный"&amp;12РЕЕСТР СТОИМОСТИ УСЛУГ&amp;11 &amp;C&amp;"Calibri1,Обычный"&amp;12АО "Университет КАЗГЮУ имени М.С. Нарикбаева"&amp;11    &amp;R&amp;"Calibri1,Обычный"&amp;12НА 2019-2020 УЧЕБНЫЙ ГОД</oddHeader>
    <oddFooter>&amp;C&amp;"Calibri1,Обычный"Страница  &amp;P из &amp;N</oddFooter>
  </headerFooter>
  <rowBreaks count="6" manualBreakCount="6">
    <brk id="31" max="16383" man="1"/>
    <brk id="60" max="16383" man="1"/>
    <brk id="91" max="16383" man="1"/>
    <brk id="124" max="16383" man="1"/>
    <brk id="146" max="16383" man="1"/>
    <brk id="173" max="16383" man="1"/>
  </rowBreaks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D42:D165"/>
  <sheetViews>
    <sheetView zoomScaleNormal="100" zoomScalePageLayoutView="60" workbookViewId="0"/>
  </sheetViews>
  <sheetFormatPr defaultRowHeight="15" x14ac:dyDescent="0.25"/>
  <sheetData>
    <row r="42" spans="4:4" x14ac:dyDescent="0.25"/>
    <row r="165" spans="4:4" x14ac:dyDescent="0.25"/>
  </sheetData>
  <pageMargins left="0.78749999999999998" right="0.78749999999999998" top="1.05277777777778" bottom="1.05277777777778" header="0.78749999999999998" footer="0.78749999999999998"/>
  <pageSetup paperSize="0" scale="0" firstPageNumber="0" orientation="portrait" usePrinterDefaults="0" horizontalDpi="0" verticalDpi="0" copies="0"/>
  <headerFooter>
    <oddHeader>&amp;C&amp;"Times New Roman,Обычный"&amp;12&amp;A</oddHeader>
    <oddFooter>&amp;C&amp;"Times New Roman,Обычный"&amp;12Страница &amp;P</oddFooter>
  </headerFooter>
  <drawing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MK184"/>
  <sheetViews>
    <sheetView tabSelected="1" topLeftCell="A181" zoomScale="22" zoomScaleNormal="22" workbookViewId="0">
      <selection activeCell="B182" sqref="B182"/>
    </sheetView>
  </sheetViews>
  <sheetFormatPr defaultRowHeight="36" outlineLevelRow="1" x14ac:dyDescent="0.55000000000000004"/>
  <cols>
    <col min="1" max="1" width="3.140625" style="93"/>
    <col min="2" max="2" width="106.7109375" style="94"/>
    <col min="3" max="3" width="49.5703125" style="95"/>
    <col min="4" max="4" width="56.85546875" style="95"/>
    <col min="5" max="5" width="74" style="95"/>
    <col min="6" max="6" width="30.140625" style="96"/>
    <col min="7" max="7" width="20.7109375" style="96"/>
    <col min="8" max="1011" width="10.42578125" style="96"/>
    <col min="1012" max="1021" width="10.42578125" style="97"/>
    <col min="1022" max="1025" width="8.7109375" style="98"/>
  </cols>
  <sheetData>
    <row r="1" spans="1:1024" ht="77.25" customHeight="1" x14ac:dyDescent="0.55000000000000004">
      <c r="A1" s="99"/>
      <c r="B1" s="547" t="s">
        <v>376</v>
      </c>
      <c r="C1" s="547"/>
      <c r="D1" s="547"/>
      <c r="E1" s="547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</row>
    <row r="2" spans="1:1024" ht="51" customHeight="1" x14ac:dyDescent="0.55000000000000004">
      <c r="A2" s="99"/>
      <c r="B2" s="548" t="s">
        <v>189</v>
      </c>
      <c r="C2" s="548"/>
      <c r="D2" s="548"/>
      <c r="E2" s="548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</row>
    <row r="3" spans="1:1024" ht="64.5" customHeight="1" x14ac:dyDescent="0.55000000000000004">
      <c r="A3" s="99"/>
      <c r="B3" s="548" t="s">
        <v>190</v>
      </c>
      <c r="C3" s="548"/>
      <c r="D3" s="548"/>
      <c r="E3" s="548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</row>
    <row r="4" spans="1:1024" ht="68.25" customHeight="1" x14ac:dyDescent="0.55000000000000004">
      <c r="A4" s="99"/>
      <c r="B4" s="100"/>
      <c r="C4" s="101"/>
      <c r="D4" s="101"/>
      <c r="E4" s="101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</row>
    <row r="5" spans="1:1024" ht="77.25" customHeight="1" x14ac:dyDescent="0.55000000000000004">
      <c r="A5"/>
      <c r="B5" s="549" t="s">
        <v>377</v>
      </c>
      <c r="C5" s="549"/>
      <c r="D5" s="549"/>
      <c r="E5" s="549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</row>
    <row r="6" spans="1:1024" ht="56.25" customHeight="1" x14ac:dyDescent="0.55000000000000004">
      <c r="A6"/>
      <c r="B6" s="549" t="s">
        <v>378</v>
      </c>
      <c r="C6" s="549"/>
      <c r="D6" s="549"/>
      <c r="E6" s="549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</row>
    <row r="7" spans="1:1024" x14ac:dyDescent="0.55000000000000004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</row>
    <row r="8" spans="1:1024" ht="77.25" customHeight="1" x14ac:dyDescent="0.55000000000000004">
      <c r="A8" s="550"/>
      <c r="B8" s="551" t="s">
        <v>192</v>
      </c>
      <c r="C8" s="552" t="s">
        <v>379</v>
      </c>
      <c r="D8" s="552"/>
      <c r="E8" s="552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</row>
    <row r="9" spans="1:1024" ht="52.5" customHeight="1" x14ac:dyDescent="0.55000000000000004">
      <c r="A9" s="550"/>
      <c r="B9" s="551"/>
      <c r="C9" s="551" t="s">
        <v>194</v>
      </c>
      <c r="D9" s="551"/>
      <c r="E9" s="551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</row>
    <row r="10" spans="1:1024" ht="77.25" customHeight="1" x14ac:dyDescent="0.55000000000000004">
      <c r="A10" s="102"/>
      <c r="B10" s="103" t="s">
        <v>195</v>
      </c>
      <c r="C10" s="104"/>
      <c r="D10" s="104"/>
      <c r="E10" s="104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</row>
    <row r="11" spans="1:1024" ht="77.25" customHeight="1" x14ac:dyDescent="0.55000000000000004">
      <c r="A11"/>
      <c r="B11" s="543" t="s">
        <v>196</v>
      </c>
      <c r="C11" s="543"/>
      <c r="D11" s="543"/>
      <c r="E11" s="543"/>
      <c r="F11"/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</row>
    <row r="12" spans="1:1024" s="94" customFormat="1" ht="75" customHeight="1" x14ac:dyDescent="0.5">
      <c r="A12" s="105"/>
      <c r="B12" s="106" t="s">
        <v>197</v>
      </c>
      <c r="C12" s="107" t="s">
        <v>8</v>
      </c>
      <c r="D12" s="107" t="s">
        <v>9</v>
      </c>
      <c r="E12" s="106" t="s">
        <v>10</v>
      </c>
    </row>
    <row r="13" spans="1:1024" s="111" customFormat="1" ht="75" customHeight="1" x14ac:dyDescent="0.55000000000000004">
      <c r="A13" s="108"/>
      <c r="B13" s="109" t="s">
        <v>198</v>
      </c>
      <c r="C13" s="110"/>
      <c r="D13" s="110"/>
      <c r="E13" s="110"/>
      <c r="ALX13" s="112"/>
      <c r="ALY13" s="112"/>
      <c r="ALZ13" s="112"/>
      <c r="AMA13" s="112"/>
      <c r="AMB13" s="112"/>
      <c r="AMC13" s="112"/>
      <c r="AMD13" s="112"/>
      <c r="AME13" s="112"/>
      <c r="AMF13" s="112"/>
      <c r="AMG13" s="112"/>
      <c r="AMH13" s="113"/>
      <c r="AMI13" s="113"/>
      <c r="AMJ13" s="113"/>
    </row>
    <row r="14" spans="1:1024" ht="75" customHeight="1" x14ac:dyDescent="0.55000000000000004">
      <c r="A14" s="108"/>
      <c r="B14" s="114" t="s">
        <v>199</v>
      </c>
      <c r="C14" s="110" t="s">
        <v>15</v>
      </c>
      <c r="D14" s="110">
        <v>240</v>
      </c>
      <c r="E14" s="110">
        <v>15000</v>
      </c>
      <c r="F14"/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 s="112"/>
      <c r="ALY14" s="112"/>
      <c r="ALZ14" s="112"/>
      <c r="AMA14" s="112"/>
      <c r="AMB14" s="112"/>
      <c r="AMC14" s="112"/>
      <c r="AMD14" s="112"/>
      <c r="AME14" s="112"/>
      <c r="AMF14" s="112"/>
      <c r="AMG14" s="112"/>
      <c r="AMH14" s="113"/>
      <c r="AMI14" s="113"/>
      <c r="AMJ14" s="113"/>
    </row>
    <row r="15" spans="1:1024" ht="75" customHeight="1" x14ac:dyDescent="0.55000000000000004">
      <c r="A15" s="108"/>
      <c r="B15" s="114" t="s">
        <v>200</v>
      </c>
      <c r="C15" s="110" t="s">
        <v>15</v>
      </c>
      <c r="D15" s="110">
        <v>240</v>
      </c>
      <c r="E15" s="110">
        <v>15000</v>
      </c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 s="112"/>
      <c r="ALY15" s="112"/>
      <c r="ALZ15" s="112"/>
      <c r="AMA15" s="112"/>
      <c r="AMB15" s="112"/>
      <c r="AMC15" s="112"/>
      <c r="AMD15" s="112"/>
      <c r="AME15" s="112"/>
      <c r="AMF15" s="112"/>
      <c r="AMG15" s="112"/>
      <c r="AMH15" s="113"/>
      <c r="AMI15" s="113"/>
      <c r="AMJ15" s="113"/>
    </row>
    <row r="16" spans="1:1024" ht="75" customHeight="1" x14ac:dyDescent="0.55000000000000004">
      <c r="A16" s="108"/>
      <c r="B16" s="109" t="s">
        <v>201</v>
      </c>
      <c r="C16" s="110"/>
      <c r="D16" s="110"/>
      <c r="E16" s="110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 s="112"/>
      <c r="ALY16" s="112"/>
      <c r="ALZ16" s="112"/>
      <c r="AMA16" s="112"/>
      <c r="AMB16" s="112"/>
      <c r="AMC16" s="112"/>
      <c r="AMD16" s="112"/>
      <c r="AME16" s="112"/>
      <c r="AMF16" s="112"/>
      <c r="AMG16" s="112"/>
      <c r="AMH16" s="113"/>
      <c r="AMI16" s="113"/>
      <c r="AMJ16" s="113"/>
    </row>
    <row r="17" spans="1:1024" ht="75" customHeight="1" x14ac:dyDescent="0.55000000000000004">
      <c r="A17" s="108"/>
      <c r="B17" s="114" t="s">
        <v>202</v>
      </c>
      <c r="C17" s="110" t="s">
        <v>15</v>
      </c>
      <c r="D17" s="110">
        <v>240</v>
      </c>
      <c r="E17" s="110">
        <v>15000</v>
      </c>
      <c r="F17"/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 s="112"/>
      <c r="ALY17" s="112"/>
      <c r="ALZ17" s="112"/>
      <c r="AMA17" s="112"/>
      <c r="AMB17" s="112"/>
      <c r="AMC17" s="112"/>
      <c r="AMD17" s="112"/>
      <c r="AME17" s="112"/>
      <c r="AMF17" s="112"/>
      <c r="AMG17" s="112"/>
      <c r="AMH17" s="113"/>
      <c r="AMI17" s="113"/>
      <c r="AMJ17" s="113"/>
    </row>
    <row r="18" spans="1:1024" ht="75" customHeight="1" x14ac:dyDescent="0.55000000000000004">
      <c r="A18" s="108"/>
      <c r="B18" s="114" t="s">
        <v>203</v>
      </c>
      <c r="C18" s="110" t="s">
        <v>15</v>
      </c>
      <c r="D18" s="110">
        <v>240</v>
      </c>
      <c r="E18" s="110">
        <v>15000</v>
      </c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 s="112"/>
      <c r="ALY18" s="112"/>
      <c r="ALZ18" s="112"/>
      <c r="AMA18" s="112"/>
      <c r="AMB18" s="112"/>
      <c r="AMC18" s="112"/>
      <c r="AMD18" s="112"/>
      <c r="AME18" s="112"/>
      <c r="AMF18" s="112"/>
      <c r="AMG18" s="112"/>
      <c r="AMH18" s="113"/>
      <c r="AMI18" s="113"/>
      <c r="AMJ18" s="113"/>
    </row>
    <row r="19" spans="1:1024" s="118" customFormat="1" ht="75" customHeight="1" x14ac:dyDescent="0.5">
      <c r="A19" s="115"/>
      <c r="B19" s="109" t="s">
        <v>204</v>
      </c>
      <c r="C19" s="116"/>
      <c r="D19" s="117"/>
      <c r="E19" s="116"/>
    </row>
    <row r="20" spans="1:1024" s="111" customFormat="1" ht="75" customHeight="1" x14ac:dyDescent="0.55000000000000004">
      <c r="A20" s="108"/>
      <c r="B20" s="114" t="s">
        <v>205</v>
      </c>
      <c r="C20" s="110" t="s">
        <v>15</v>
      </c>
      <c r="D20" s="110">
        <v>240</v>
      </c>
      <c r="E20" s="110">
        <v>17000</v>
      </c>
      <c r="ALX20" s="112"/>
      <c r="ALY20" s="112"/>
      <c r="ALZ20" s="112"/>
      <c r="AMA20" s="112"/>
      <c r="AMB20" s="112"/>
      <c r="AMC20" s="112"/>
      <c r="AMD20" s="112"/>
      <c r="AME20" s="112"/>
      <c r="AMF20" s="112"/>
      <c r="AMG20" s="112"/>
      <c r="AMH20" s="113"/>
      <c r="AMI20" s="113"/>
      <c r="AMJ20" s="113"/>
    </row>
    <row r="21" spans="1:1024" s="111" customFormat="1" ht="75" customHeight="1" x14ac:dyDescent="0.55000000000000004">
      <c r="A21" s="108"/>
      <c r="B21" s="114" t="s">
        <v>206</v>
      </c>
      <c r="C21" s="110" t="s">
        <v>15</v>
      </c>
      <c r="D21" s="110">
        <v>240</v>
      </c>
      <c r="E21" s="110">
        <v>17000</v>
      </c>
      <c r="ALX21" s="112"/>
      <c r="ALY21" s="112"/>
      <c r="ALZ21" s="112"/>
      <c r="AMA21" s="112"/>
      <c r="AMB21" s="112"/>
      <c r="AMC21" s="112"/>
      <c r="AMD21" s="112"/>
      <c r="AME21" s="112"/>
      <c r="AMF21" s="112"/>
      <c r="AMG21" s="112"/>
      <c r="AMH21" s="113"/>
      <c r="AMI21" s="113"/>
      <c r="AMJ21" s="113"/>
    </row>
    <row r="22" spans="1:1024" s="111" customFormat="1" ht="75" customHeight="1" x14ac:dyDescent="0.55000000000000004">
      <c r="A22" s="108"/>
      <c r="B22" s="114" t="s">
        <v>207</v>
      </c>
      <c r="C22" s="110" t="s">
        <v>15</v>
      </c>
      <c r="D22" s="110">
        <v>240</v>
      </c>
      <c r="E22" s="110">
        <v>15000</v>
      </c>
      <c r="ALX22" s="112"/>
      <c r="ALY22" s="112"/>
      <c r="ALZ22" s="112"/>
      <c r="AMA22" s="112"/>
      <c r="AMB22" s="112"/>
      <c r="AMC22" s="112"/>
      <c r="AMD22" s="112"/>
      <c r="AME22" s="112"/>
      <c r="AMF22" s="112"/>
      <c r="AMG22" s="112"/>
      <c r="AMH22" s="113"/>
      <c r="AMI22" s="113"/>
      <c r="AMJ22" s="113"/>
    </row>
    <row r="23" spans="1:1024" s="111" customFormat="1" ht="75" customHeight="1" x14ac:dyDescent="0.55000000000000004">
      <c r="A23" s="108"/>
      <c r="B23" s="114" t="s">
        <v>208</v>
      </c>
      <c r="C23" s="110" t="s">
        <v>15</v>
      </c>
      <c r="D23" s="110">
        <v>240</v>
      </c>
      <c r="E23" s="110">
        <v>17000</v>
      </c>
      <c r="ALX23" s="112"/>
      <c r="ALY23" s="112"/>
      <c r="ALZ23" s="112"/>
      <c r="AMA23" s="112"/>
      <c r="AMB23" s="112"/>
      <c r="AMC23" s="112"/>
      <c r="AMD23" s="112"/>
      <c r="AME23" s="112"/>
      <c r="AMF23" s="112"/>
      <c r="AMG23" s="112"/>
      <c r="AMH23" s="113"/>
      <c r="AMI23" s="113"/>
      <c r="AMJ23" s="113"/>
    </row>
    <row r="24" spans="1:1024" s="111" customFormat="1" ht="75" customHeight="1" x14ac:dyDescent="0.55000000000000004">
      <c r="A24" s="108"/>
      <c r="B24" s="114" t="s">
        <v>209</v>
      </c>
      <c r="C24" s="110" t="s">
        <v>15</v>
      </c>
      <c r="D24" s="110">
        <v>240</v>
      </c>
      <c r="E24" s="110">
        <v>15000</v>
      </c>
      <c r="ALX24" s="112"/>
      <c r="ALY24" s="112"/>
      <c r="ALZ24" s="112"/>
      <c r="AMA24" s="112"/>
      <c r="AMB24" s="112"/>
      <c r="AMC24" s="112"/>
      <c r="AMD24" s="112"/>
      <c r="AME24" s="112"/>
      <c r="AMF24" s="112"/>
      <c r="AMG24" s="112"/>
      <c r="AMH24" s="113"/>
      <c r="AMI24" s="113"/>
      <c r="AMJ24" s="113"/>
    </row>
    <row r="25" spans="1:1024" s="111" customFormat="1" ht="75" customHeight="1" x14ac:dyDescent="0.55000000000000004">
      <c r="A25" s="108"/>
      <c r="B25" s="114" t="s">
        <v>210</v>
      </c>
      <c r="C25" s="110" t="s">
        <v>15</v>
      </c>
      <c r="D25" s="110">
        <v>240</v>
      </c>
      <c r="E25" s="110">
        <v>17000</v>
      </c>
      <c r="ALX25" s="112"/>
      <c r="ALY25" s="112"/>
      <c r="ALZ25" s="112"/>
      <c r="AMA25" s="112"/>
      <c r="AMB25" s="112"/>
      <c r="AMC25" s="112"/>
      <c r="AMD25" s="112"/>
      <c r="AME25" s="112"/>
      <c r="AMF25" s="112"/>
      <c r="AMG25" s="112"/>
      <c r="AMH25" s="113"/>
      <c r="AMI25" s="113"/>
      <c r="AMJ25" s="113"/>
    </row>
    <row r="26" spans="1:1024" s="111" customFormat="1" ht="75" customHeight="1" x14ac:dyDescent="0.55000000000000004">
      <c r="A26" s="108"/>
      <c r="B26" s="114" t="s">
        <v>211</v>
      </c>
      <c r="C26" s="110" t="s">
        <v>15</v>
      </c>
      <c r="D26" s="110">
        <v>240</v>
      </c>
      <c r="E26" s="110">
        <v>15000</v>
      </c>
      <c r="ALX26" s="112"/>
      <c r="ALY26" s="112"/>
      <c r="ALZ26" s="112"/>
      <c r="AMA26" s="112"/>
      <c r="AMB26" s="112"/>
      <c r="AMC26" s="112"/>
      <c r="AMD26" s="112"/>
      <c r="AME26" s="112"/>
      <c r="AMF26" s="112"/>
      <c r="AMG26" s="112"/>
      <c r="AMH26" s="113"/>
      <c r="AMI26" s="113"/>
      <c r="AMJ26" s="113"/>
    </row>
    <row r="27" spans="1:1024" ht="75" customHeight="1" x14ac:dyDescent="0.55000000000000004">
      <c r="A27" s="108"/>
      <c r="B27" s="119" t="s">
        <v>212</v>
      </c>
      <c r="C27" s="120" t="s">
        <v>15</v>
      </c>
      <c r="D27" s="110">
        <v>240</v>
      </c>
      <c r="E27" s="121">
        <v>15000</v>
      </c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 s="112"/>
      <c r="ALY27" s="112"/>
      <c r="ALZ27" s="112"/>
      <c r="AMA27" s="112"/>
      <c r="AMB27" s="112"/>
      <c r="AMC27" s="112"/>
      <c r="AMD27" s="112"/>
      <c r="AME27" s="112"/>
      <c r="AMF27" s="112"/>
      <c r="AMG27" s="112"/>
      <c r="AMH27" s="113"/>
      <c r="AMI27" s="113"/>
      <c r="AMJ27" s="113"/>
    </row>
    <row r="28" spans="1:1024" ht="75" customHeight="1" x14ac:dyDescent="0.55000000000000004">
      <c r="A28" s="108"/>
      <c r="B28" s="119" t="s">
        <v>213</v>
      </c>
      <c r="C28" s="120" t="s">
        <v>214</v>
      </c>
      <c r="D28" s="110">
        <v>184</v>
      </c>
      <c r="E28" s="121">
        <v>15000</v>
      </c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 s="112"/>
      <c r="ALY28" s="112"/>
      <c r="ALZ28" s="112"/>
      <c r="AMA28" s="112"/>
      <c r="AMB28" s="112"/>
      <c r="AMC28" s="112"/>
      <c r="AMD28" s="112"/>
      <c r="AME28" s="112"/>
      <c r="AMF28" s="112"/>
      <c r="AMG28" s="112"/>
      <c r="AMH28" s="113"/>
      <c r="AMI28" s="113"/>
      <c r="AMJ28" s="113"/>
    </row>
    <row r="29" spans="1:1024" ht="75" customHeight="1" x14ac:dyDescent="0.55000000000000004">
      <c r="A29" s="108"/>
      <c r="B29" s="114" t="s">
        <v>215</v>
      </c>
      <c r="C29" s="110" t="s">
        <v>15</v>
      </c>
      <c r="D29" s="110">
        <v>240</v>
      </c>
      <c r="E29" s="121">
        <v>15000</v>
      </c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 s="112"/>
      <c r="ALY29" s="112"/>
      <c r="ALZ29" s="112"/>
      <c r="AMA29" s="112"/>
      <c r="AMB29" s="112"/>
      <c r="AMC29" s="112"/>
      <c r="AMD29" s="112"/>
      <c r="AME29" s="112"/>
      <c r="AMF29" s="112"/>
      <c r="AMG29" s="112"/>
      <c r="AMH29" s="113"/>
      <c r="AMI29" s="113"/>
      <c r="AMJ29" s="113"/>
    </row>
    <row r="30" spans="1:1024" ht="75" customHeight="1" x14ac:dyDescent="0.55000000000000004">
      <c r="A30" s="108"/>
      <c r="B30" s="114" t="s">
        <v>216</v>
      </c>
      <c r="C30" s="110" t="s">
        <v>15</v>
      </c>
      <c r="D30" s="110">
        <v>240</v>
      </c>
      <c r="E30" s="121">
        <v>15000</v>
      </c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 s="112"/>
      <c r="ALY30" s="112"/>
      <c r="ALZ30" s="112"/>
      <c r="AMA30" s="112"/>
      <c r="AMB30" s="112"/>
      <c r="AMC30" s="112"/>
      <c r="AMD30" s="112"/>
      <c r="AME30" s="112"/>
      <c r="AMF30" s="112"/>
      <c r="AMG30" s="112"/>
      <c r="AMH30" s="113"/>
      <c r="AMI30" s="113"/>
      <c r="AMJ30" s="113"/>
    </row>
    <row r="31" spans="1:1024" ht="75" customHeight="1" x14ac:dyDescent="0.55000000000000004">
      <c r="A31" s="108"/>
      <c r="B31" s="114" t="s">
        <v>217</v>
      </c>
      <c r="C31" s="110" t="s">
        <v>15</v>
      </c>
      <c r="D31" s="110">
        <v>240</v>
      </c>
      <c r="E31" s="110">
        <v>15000</v>
      </c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 s="112"/>
      <c r="ALY31" s="112"/>
      <c r="ALZ31" s="112"/>
      <c r="AMA31" s="112"/>
      <c r="AMB31" s="112"/>
      <c r="AMC31" s="112"/>
      <c r="AMD31" s="112"/>
      <c r="AME31" s="112"/>
      <c r="AMF31" s="112"/>
      <c r="AMG31" s="112"/>
      <c r="AMH31" s="113"/>
      <c r="AMI31" s="113"/>
      <c r="AMJ31" s="113"/>
    </row>
    <row r="32" spans="1:1024" ht="75" customHeight="1" x14ac:dyDescent="0.55000000000000004">
      <c r="A32" s="108"/>
      <c r="B32" s="122" t="s">
        <v>218</v>
      </c>
      <c r="C32" s="110"/>
      <c r="D32" s="110"/>
      <c r="E32" s="110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 s="112"/>
      <c r="ALY32" s="112"/>
      <c r="ALZ32" s="112"/>
      <c r="AMA32" s="112"/>
      <c r="AMB32" s="112"/>
      <c r="AMC32" s="112"/>
      <c r="AMD32" s="112"/>
      <c r="AME32" s="112"/>
      <c r="AMF32" s="112"/>
      <c r="AMG32" s="112"/>
      <c r="AMH32" s="113"/>
      <c r="AMI32" s="113"/>
      <c r="AMJ32" s="113"/>
    </row>
    <row r="33" spans="1:1024" ht="75" customHeight="1" x14ac:dyDescent="0.55000000000000004">
      <c r="A33" s="108"/>
      <c r="B33" s="114" t="s">
        <v>219</v>
      </c>
      <c r="C33" s="110" t="s">
        <v>15</v>
      </c>
      <c r="D33" s="110">
        <v>240</v>
      </c>
      <c r="E33" s="110">
        <v>15000</v>
      </c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 s="112"/>
      <c r="ALY33" s="112"/>
      <c r="ALZ33" s="112"/>
      <c r="AMA33" s="112"/>
      <c r="AMB33" s="112"/>
      <c r="AMC33" s="112"/>
      <c r="AMD33" s="112"/>
      <c r="AME33" s="112"/>
      <c r="AMF33" s="112"/>
      <c r="AMG33" s="112"/>
      <c r="AMH33" s="113"/>
      <c r="AMI33" s="113"/>
      <c r="AMJ33" s="113"/>
    </row>
    <row r="34" spans="1:1024" ht="75" customHeight="1" x14ac:dyDescent="0.55000000000000004">
      <c r="A34" s="108"/>
      <c r="B34" s="109" t="s">
        <v>220</v>
      </c>
      <c r="C34" s="110"/>
      <c r="D34" s="110"/>
      <c r="E34" s="110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 s="112"/>
      <c r="ALY34" s="112"/>
      <c r="ALZ34" s="112"/>
      <c r="AMA34" s="112"/>
      <c r="AMB34" s="112"/>
      <c r="AMC34" s="112"/>
      <c r="AMD34" s="112"/>
      <c r="AME34" s="112"/>
      <c r="AMF34" s="112"/>
      <c r="AMG34" s="112"/>
      <c r="AMH34" s="113"/>
      <c r="AMI34" s="113"/>
      <c r="AMJ34" s="113"/>
    </row>
    <row r="35" spans="1:1024" ht="75" customHeight="1" x14ac:dyDescent="0.55000000000000004">
      <c r="A35" s="108"/>
      <c r="B35" s="114" t="s">
        <v>221</v>
      </c>
      <c r="C35" s="110" t="s">
        <v>15</v>
      </c>
      <c r="D35" s="110">
        <v>240</v>
      </c>
      <c r="E35" s="110">
        <v>15000</v>
      </c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 s="112"/>
      <c r="ALY35" s="112"/>
      <c r="ALZ35" s="112"/>
      <c r="AMA35" s="112"/>
      <c r="AMB35" s="112"/>
      <c r="AMC35" s="112"/>
      <c r="AMD35" s="112"/>
      <c r="AME35" s="112"/>
      <c r="AMF35" s="112"/>
      <c r="AMG35" s="112"/>
      <c r="AMH35" s="113"/>
      <c r="AMI35" s="113"/>
      <c r="AMJ35" s="113"/>
    </row>
    <row r="36" spans="1:1024" ht="75" customHeight="1" x14ac:dyDescent="0.55000000000000004">
      <c r="A36" s="108"/>
      <c r="B36" s="114" t="s">
        <v>222</v>
      </c>
      <c r="C36" s="110" t="s">
        <v>15</v>
      </c>
      <c r="D36" s="110">
        <v>240</v>
      </c>
      <c r="E36" s="110">
        <v>15000</v>
      </c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 s="112"/>
      <c r="ALY36" s="112"/>
      <c r="ALZ36" s="112"/>
      <c r="AMA36" s="112"/>
      <c r="AMB36" s="112"/>
      <c r="AMC36" s="112"/>
      <c r="AMD36" s="112"/>
      <c r="AME36" s="112"/>
      <c r="AMF36" s="112"/>
      <c r="AMG36" s="112"/>
      <c r="AMH36" s="113"/>
      <c r="AMI36" s="113"/>
      <c r="AMJ36" s="113"/>
    </row>
    <row r="37" spans="1:1024" s="127" customFormat="1" ht="75" customHeight="1" x14ac:dyDescent="0.55000000000000004">
      <c r="A37" s="123"/>
      <c r="B37" s="114" t="s">
        <v>223</v>
      </c>
      <c r="C37" s="124" t="s">
        <v>224</v>
      </c>
      <c r="D37" s="125">
        <v>8</v>
      </c>
      <c r="E37" s="126">
        <v>12000</v>
      </c>
      <c r="ALX37" s="128"/>
      <c r="ALY37" s="128"/>
      <c r="ALZ37" s="128"/>
      <c r="AMA37" s="128"/>
      <c r="AMB37" s="128"/>
      <c r="AMC37" s="128"/>
      <c r="AMD37" s="128"/>
      <c r="AME37" s="128"/>
      <c r="AMF37" s="128"/>
      <c r="AMG37" s="128"/>
      <c r="AMH37" s="98"/>
      <c r="AMI37" s="98"/>
      <c r="AMJ37" s="98"/>
    </row>
    <row r="38" spans="1:1024" ht="75" customHeight="1" x14ac:dyDescent="0.55000000000000004">
      <c r="A38" s="123"/>
      <c r="B38" s="129"/>
      <c r="C38" s="544" t="s">
        <v>225</v>
      </c>
      <c r="D38" s="544"/>
      <c r="E38" s="544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 s="128"/>
      <c r="ALY38" s="128"/>
      <c r="ALZ38" s="128"/>
      <c r="AMA38" s="128"/>
      <c r="AMB38" s="128"/>
      <c r="AMC38" s="128"/>
      <c r="AMD38" s="128"/>
      <c r="AME38" s="128"/>
      <c r="AMF38" s="128"/>
      <c r="AMG38" s="128"/>
      <c r="AMH38"/>
      <c r="AMI38"/>
      <c r="AMJ38"/>
    </row>
    <row r="39" spans="1:1024" ht="77.25" customHeight="1" x14ac:dyDescent="0.55000000000000004">
      <c r="A39" s="123"/>
      <c r="B39" s="130"/>
      <c r="C39" s="131"/>
      <c r="D39" s="131"/>
      <c r="E39" s="131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 s="128"/>
      <c r="ALY39" s="128"/>
      <c r="ALZ39" s="128"/>
      <c r="AMA39" s="128"/>
      <c r="AMB39" s="128"/>
      <c r="AMC39" s="128"/>
      <c r="AMD39" s="128"/>
      <c r="AME39" s="128"/>
      <c r="AMF39" s="128"/>
      <c r="AMG39" s="128"/>
      <c r="AMH39"/>
      <c r="AMI39"/>
      <c r="AMJ39"/>
    </row>
    <row r="40" spans="1:1024" ht="75" customHeight="1" outlineLevel="1" x14ac:dyDescent="0.55000000000000004">
      <c r="A40"/>
      <c r="B40" s="526" t="s">
        <v>226</v>
      </c>
      <c r="C40" s="526"/>
      <c r="D40" s="526"/>
      <c r="E40" s="526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</row>
    <row r="41" spans="1:1024" s="94" customFormat="1" ht="75" customHeight="1" outlineLevel="1" x14ac:dyDescent="0.5">
      <c r="A41" s="123"/>
      <c r="B41" s="106" t="s">
        <v>227</v>
      </c>
      <c r="C41" s="106" t="s">
        <v>8</v>
      </c>
      <c r="D41" s="106" t="s">
        <v>9</v>
      </c>
      <c r="E41" s="106" t="s">
        <v>10</v>
      </c>
    </row>
    <row r="42" spans="1:1024" s="127" customFormat="1" ht="75" customHeight="1" outlineLevel="1" x14ac:dyDescent="0.55000000000000004">
      <c r="A42" s="123"/>
      <c r="B42" s="114" t="s">
        <v>228</v>
      </c>
      <c r="C42" s="110" t="s">
        <v>25</v>
      </c>
      <c r="D42" s="110" t="s">
        <v>229</v>
      </c>
      <c r="E42" s="110">
        <v>13000</v>
      </c>
      <c r="ALX42" s="128"/>
      <c r="ALY42" s="128"/>
      <c r="ALZ42" s="128"/>
      <c r="AMA42" s="128"/>
      <c r="AMB42" s="128"/>
      <c r="AMC42" s="128"/>
      <c r="AMD42" s="128"/>
      <c r="AME42" s="128"/>
      <c r="AMF42" s="128"/>
      <c r="AMG42" s="128"/>
      <c r="AMH42" s="98"/>
      <c r="AMI42" s="98"/>
      <c r="AMJ42" s="98"/>
    </row>
    <row r="43" spans="1:1024" s="111" customFormat="1" ht="75" customHeight="1" outlineLevel="1" x14ac:dyDescent="0.55000000000000004">
      <c r="A43" s="108"/>
      <c r="B43" s="114" t="s">
        <v>230</v>
      </c>
      <c r="C43" s="110" t="s">
        <v>25</v>
      </c>
      <c r="D43" s="110">
        <v>176</v>
      </c>
      <c r="E43" s="110">
        <v>15000</v>
      </c>
      <c r="ALX43" s="112"/>
      <c r="ALY43" s="112"/>
      <c r="ALZ43" s="112"/>
      <c r="AMA43" s="112"/>
      <c r="AMB43" s="112"/>
      <c r="AMC43" s="112"/>
      <c r="AMD43" s="112"/>
      <c r="AME43" s="112"/>
      <c r="AMF43" s="112"/>
      <c r="AMG43" s="112"/>
      <c r="AMH43" s="113"/>
      <c r="AMI43" s="113"/>
      <c r="AMJ43" s="113"/>
    </row>
    <row r="44" spans="1:1024" s="127" customFormat="1" ht="75" customHeight="1" outlineLevel="1" x14ac:dyDescent="0.55000000000000004">
      <c r="A44" s="123"/>
      <c r="B44" s="114" t="s">
        <v>380</v>
      </c>
      <c r="C44" s="110" t="s">
        <v>25</v>
      </c>
      <c r="D44" s="110" t="s">
        <v>232</v>
      </c>
      <c r="E44" s="110">
        <v>6520</v>
      </c>
      <c r="ALX44" s="128"/>
      <c r="ALY44" s="128"/>
      <c r="ALZ44" s="128"/>
      <c r="AMA44" s="128"/>
      <c r="AMB44" s="128"/>
      <c r="AMC44" s="128"/>
      <c r="AMD44" s="128"/>
      <c r="AME44" s="128"/>
      <c r="AMF44" s="128"/>
      <c r="AMG44" s="128"/>
      <c r="AMH44" s="98"/>
      <c r="AMI44" s="98"/>
      <c r="AMJ44" s="98"/>
    </row>
    <row r="45" spans="1:1024" ht="75" customHeight="1" outlineLevel="1" x14ac:dyDescent="0.55000000000000004">
      <c r="A45" s="123"/>
      <c r="B45" s="545" t="s">
        <v>233</v>
      </c>
      <c r="C45" s="545"/>
      <c r="D45" s="545"/>
      <c r="E45" s="5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 s="128"/>
      <c r="ALY45" s="128"/>
      <c r="ALZ45" s="128"/>
      <c r="AMA45" s="128"/>
      <c r="AMB45" s="128"/>
      <c r="AMC45" s="128"/>
      <c r="AMD45" s="128"/>
      <c r="AME45" s="128"/>
      <c r="AMF45" s="128"/>
      <c r="AMG45" s="128"/>
      <c r="AMH45"/>
      <c r="AMI45"/>
      <c r="AMJ45"/>
    </row>
    <row r="46" spans="1:1024" ht="70.5" customHeight="1" outlineLevel="1" x14ac:dyDescent="0.55000000000000004">
      <c r="A46" s="123"/>
      <c r="B46" s="132"/>
      <c r="C46" s="132"/>
      <c r="D46" s="132"/>
      <c r="E46" s="132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 s="128"/>
      <c r="ALY46" s="128"/>
      <c r="ALZ46" s="128"/>
      <c r="AMA46" s="128"/>
      <c r="AMB46" s="128"/>
      <c r="AMC46" s="128"/>
      <c r="AMD46" s="128"/>
      <c r="AME46" s="128"/>
      <c r="AMF46" s="128"/>
      <c r="AMG46" s="128"/>
      <c r="AMH46"/>
      <c r="AMI46"/>
      <c r="AMJ46"/>
    </row>
    <row r="47" spans="1:1024" ht="77.25" customHeight="1" x14ac:dyDescent="0.55000000000000004">
      <c r="A47" s="133"/>
      <c r="B47" s="103" t="s">
        <v>234</v>
      </c>
      <c r="C47" s="134"/>
      <c r="D47" s="134"/>
      <c r="E47" s="134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</row>
    <row r="48" spans="1:1024" ht="75" customHeight="1" x14ac:dyDescent="0.55000000000000004">
      <c r="A48"/>
      <c r="B48" s="546" t="s">
        <v>235</v>
      </c>
      <c r="C48" s="546"/>
      <c r="D48" s="546"/>
      <c r="E48" s="546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</row>
    <row r="49" spans="1:1024" s="94" customFormat="1" ht="75" customHeight="1" x14ac:dyDescent="0.5">
      <c r="A49" s="123"/>
      <c r="B49" s="135" t="s">
        <v>227</v>
      </c>
      <c r="C49" s="136" t="s">
        <v>8</v>
      </c>
      <c r="D49" s="136" t="s">
        <v>9</v>
      </c>
      <c r="E49" s="137" t="s">
        <v>10</v>
      </c>
    </row>
    <row r="50" spans="1:1024" s="127" customFormat="1" ht="75" customHeight="1" x14ac:dyDescent="0.55000000000000004">
      <c r="A50" s="123"/>
      <c r="B50" s="122" t="s">
        <v>236</v>
      </c>
      <c r="C50" s="138"/>
      <c r="D50" s="138"/>
      <c r="E50" s="138"/>
      <c r="ALX50" s="128"/>
      <c r="ALY50" s="128"/>
      <c r="ALZ50" s="128"/>
      <c r="AMA50" s="128"/>
      <c r="AMB50" s="128"/>
      <c r="AMC50" s="128"/>
      <c r="AMD50" s="128"/>
      <c r="AME50" s="128"/>
      <c r="AMF50" s="128"/>
      <c r="AMG50" s="128"/>
      <c r="AMH50" s="98"/>
      <c r="AMI50" s="98"/>
      <c r="AMJ50" s="98"/>
    </row>
    <row r="51" spans="1:1024" s="111" customFormat="1" ht="75" customHeight="1" x14ac:dyDescent="0.55000000000000004">
      <c r="A51" s="139"/>
      <c r="B51" s="114" t="s">
        <v>237</v>
      </c>
      <c r="C51" s="110" t="s">
        <v>48</v>
      </c>
      <c r="D51" s="110">
        <v>60</v>
      </c>
      <c r="E51" s="110">
        <v>16500</v>
      </c>
      <c r="AKQ51" s="112"/>
      <c r="AKR51" s="112"/>
      <c r="AKS51" s="112"/>
      <c r="AKT51" s="112"/>
      <c r="AKU51" s="112"/>
      <c r="AKV51" s="112"/>
      <c r="AKW51" s="112"/>
      <c r="AKX51" s="112"/>
      <c r="AKY51" s="112"/>
      <c r="AKZ51" s="112"/>
      <c r="ALA51" s="112"/>
      <c r="ALB51" s="112"/>
      <c r="ALC51" s="112"/>
      <c r="ALD51" s="112"/>
      <c r="ALE51" s="112"/>
      <c r="ALF51" s="112"/>
      <c r="ALG51" s="112"/>
      <c r="ALH51" s="112"/>
      <c r="ALI51" s="112"/>
      <c r="ALJ51" s="112"/>
      <c r="ALK51" s="112"/>
      <c r="ALL51" s="112"/>
      <c r="ALM51" s="112"/>
      <c r="ALN51" s="112"/>
      <c r="ALO51" s="112"/>
      <c r="ALP51" s="112"/>
      <c r="ALQ51" s="112"/>
      <c r="ALR51" s="112"/>
      <c r="ALS51" s="112"/>
      <c r="ALT51" s="112"/>
      <c r="ALU51" s="112"/>
      <c r="ALV51" s="112"/>
      <c r="ALW51" s="112"/>
      <c r="ALX51" s="112"/>
      <c r="ALY51" s="112"/>
      <c r="ALZ51" s="112"/>
      <c r="AMA51" s="112"/>
      <c r="AMB51" s="112"/>
      <c r="AMC51" s="112"/>
      <c r="AMD51" s="112"/>
      <c r="AME51" s="112"/>
      <c r="AMF51" s="112"/>
      <c r="AMG51" s="112"/>
      <c r="AMH51" s="113"/>
      <c r="AMI51" s="113"/>
      <c r="AMJ51" s="113"/>
    </row>
    <row r="52" spans="1:1024" s="111" customFormat="1" ht="75" customHeight="1" x14ac:dyDescent="0.55000000000000004">
      <c r="A52" s="139"/>
      <c r="B52" s="114" t="s">
        <v>238</v>
      </c>
      <c r="C52" s="110" t="s">
        <v>239</v>
      </c>
      <c r="D52" s="110">
        <v>90</v>
      </c>
      <c r="E52" s="110">
        <v>16500</v>
      </c>
      <c r="AKQ52" s="112"/>
      <c r="AKR52" s="112"/>
      <c r="AKS52" s="112"/>
      <c r="AKT52" s="112"/>
      <c r="AKU52" s="112"/>
      <c r="AKV52" s="112"/>
      <c r="AKW52" s="112"/>
      <c r="AKX52" s="112"/>
      <c r="AKY52" s="112"/>
      <c r="AKZ52" s="112"/>
      <c r="ALA52" s="112"/>
      <c r="ALB52" s="112"/>
      <c r="ALC52" s="112"/>
      <c r="ALD52" s="112"/>
      <c r="ALE52" s="112"/>
      <c r="ALF52" s="112"/>
      <c r="ALG52" s="112"/>
      <c r="ALH52" s="112"/>
      <c r="ALI52" s="112"/>
      <c r="ALJ52" s="112"/>
      <c r="ALK52" s="112"/>
      <c r="ALL52" s="112"/>
      <c r="ALM52" s="112"/>
      <c r="ALN52" s="112"/>
      <c r="ALO52" s="112"/>
      <c r="ALP52" s="112"/>
      <c r="ALQ52" s="112"/>
      <c r="ALR52" s="112"/>
      <c r="ALS52" s="112"/>
      <c r="ALT52" s="112"/>
      <c r="ALU52" s="112"/>
      <c r="ALV52" s="112"/>
      <c r="ALW52" s="112"/>
      <c r="ALX52" s="112"/>
      <c r="ALY52" s="112"/>
      <c r="ALZ52" s="112"/>
      <c r="AMA52" s="112"/>
      <c r="AMB52" s="112"/>
      <c r="AMC52" s="112"/>
      <c r="AMD52" s="112"/>
      <c r="AME52" s="112"/>
      <c r="AMF52" s="112"/>
      <c r="AMG52" s="112"/>
      <c r="AMH52" s="113"/>
      <c r="AMI52" s="113"/>
      <c r="AMJ52" s="113"/>
    </row>
    <row r="53" spans="1:1024" s="111" customFormat="1" ht="75" customHeight="1" x14ac:dyDescent="0.55000000000000004">
      <c r="A53" s="139"/>
      <c r="B53" s="114" t="s">
        <v>240</v>
      </c>
      <c r="C53" s="110" t="s">
        <v>241</v>
      </c>
      <c r="D53" s="110">
        <v>120</v>
      </c>
      <c r="E53" s="110">
        <v>16500</v>
      </c>
      <c r="AKQ53" s="112"/>
      <c r="AKR53" s="112"/>
      <c r="AKS53" s="112"/>
      <c r="AKT53" s="112"/>
      <c r="AKU53" s="112"/>
      <c r="AKV53" s="112"/>
      <c r="AKW53" s="112"/>
      <c r="AKX53" s="112"/>
      <c r="AKY53" s="112"/>
      <c r="AKZ53" s="112"/>
      <c r="ALA53" s="112"/>
      <c r="ALB53" s="112"/>
      <c r="ALC53" s="112"/>
      <c r="ALD53" s="112"/>
      <c r="ALE53" s="112"/>
      <c r="ALF53" s="112"/>
      <c r="ALG53" s="112"/>
      <c r="ALH53" s="112"/>
      <c r="ALI53" s="112"/>
      <c r="ALJ53" s="112"/>
      <c r="ALK53" s="112"/>
      <c r="ALL53" s="112"/>
      <c r="ALM53" s="112"/>
      <c r="ALN53" s="112"/>
      <c r="ALO53" s="112"/>
      <c r="ALP53" s="112"/>
      <c r="ALQ53" s="112"/>
      <c r="ALR53" s="112"/>
      <c r="ALS53" s="112"/>
      <c r="ALT53" s="112"/>
      <c r="ALU53" s="112"/>
      <c r="ALV53" s="112"/>
      <c r="ALW53" s="112"/>
      <c r="ALX53" s="112"/>
      <c r="ALY53" s="112"/>
      <c r="ALZ53" s="112"/>
      <c r="AMA53" s="112"/>
      <c r="AMB53" s="112"/>
      <c r="AMC53" s="112"/>
      <c r="AMD53" s="112"/>
      <c r="AME53" s="112"/>
      <c r="AMF53" s="112"/>
      <c r="AMG53" s="112"/>
      <c r="AMH53" s="113"/>
      <c r="AMI53" s="113"/>
      <c r="AMJ53" s="113"/>
    </row>
    <row r="54" spans="1:1024" ht="75" customHeight="1" x14ac:dyDescent="0.55000000000000004">
      <c r="A54" s="139"/>
      <c r="B54" s="122" t="s">
        <v>242</v>
      </c>
      <c r="C54" s="110"/>
      <c r="D54" s="110"/>
      <c r="E54" s="110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 s="112"/>
      <c r="AKR54" s="112"/>
      <c r="AKS54" s="112"/>
      <c r="AKT54" s="112"/>
      <c r="AKU54" s="112"/>
      <c r="AKV54" s="112"/>
      <c r="AKW54" s="112"/>
      <c r="AKX54" s="112"/>
      <c r="AKY54" s="112"/>
      <c r="AKZ54" s="112"/>
      <c r="ALA54" s="112"/>
      <c r="ALB54" s="112"/>
      <c r="ALC54" s="112"/>
      <c r="ALD54" s="112"/>
      <c r="ALE54" s="112"/>
      <c r="ALF54" s="112"/>
      <c r="ALG54" s="112"/>
      <c r="ALH54" s="112"/>
      <c r="ALI54" s="112"/>
      <c r="ALJ54" s="112"/>
      <c r="ALK54" s="112"/>
      <c r="ALL54" s="112"/>
      <c r="ALM54" s="112"/>
      <c r="ALN54" s="112"/>
      <c r="ALO54" s="112"/>
      <c r="ALP54" s="112"/>
      <c r="ALQ54" s="112"/>
      <c r="ALR54" s="112"/>
      <c r="ALS54" s="112"/>
      <c r="ALT54" s="112"/>
      <c r="ALU54" s="112"/>
      <c r="ALV54" s="112"/>
      <c r="ALW54" s="112"/>
      <c r="ALX54" s="112"/>
      <c r="ALY54" s="112"/>
      <c r="ALZ54" s="112"/>
      <c r="AMA54" s="112"/>
      <c r="AMB54" s="112"/>
      <c r="AMC54" s="112"/>
      <c r="AMD54" s="112"/>
      <c r="AME54" s="112"/>
      <c r="AMF54" s="112"/>
      <c r="AMG54" s="112"/>
      <c r="AMH54" s="113"/>
      <c r="AMI54" s="113"/>
      <c r="AMJ54" s="113"/>
    </row>
    <row r="55" spans="1:1024" ht="75" customHeight="1" x14ac:dyDescent="0.55000000000000004">
      <c r="A55" s="139"/>
      <c r="B55" s="114" t="s">
        <v>243</v>
      </c>
      <c r="C55" s="110" t="s">
        <v>48</v>
      </c>
      <c r="D55" s="110">
        <v>60</v>
      </c>
      <c r="E55" s="110">
        <v>16500</v>
      </c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 s="112"/>
      <c r="AKR55" s="112"/>
      <c r="AKS55" s="112"/>
      <c r="AKT55" s="112"/>
      <c r="AKU55" s="112"/>
      <c r="AKV55" s="112"/>
      <c r="AKW55" s="112"/>
      <c r="AKX55" s="112"/>
      <c r="AKY55" s="112"/>
      <c r="AKZ55" s="112"/>
      <c r="ALA55" s="112"/>
      <c r="ALB55" s="112"/>
      <c r="ALC55" s="112"/>
      <c r="ALD55" s="112"/>
      <c r="ALE55" s="112"/>
      <c r="ALF55" s="112"/>
      <c r="ALG55" s="112"/>
      <c r="ALH55" s="112"/>
      <c r="ALI55" s="112"/>
      <c r="ALJ55" s="112"/>
      <c r="ALK55" s="112"/>
      <c r="ALL55" s="112"/>
      <c r="ALM55" s="112"/>
      <c r="ALN55" s="112"/>
      <c r="ALO55" s="112"/>
      <c r="ALP55" s="112"/>
      <c r="ALQ55" s="112"/>
      <c r="ALR55" s="112"/>
      <c r="ALS55" s="112"/>
      <c r="ALT55" s="112"/>
      <c r="ALU55" s="112"/>
      <c r="ALV55" s="112"/>
      <c r="ALW55" s="112"/>
      <c r="ALX55" s="112"/>
      <c r="ALY55" s="112"/>
      <c r="ALZ55" s="112"/>
      <c r="AMA55" s="112"/>
      <c r="AMB55" s="112"/>
      <c r="AMC55" s="112"/>
      <c r="AMD55" s="112"/>
      <c r="AME55" s="112"/>
      <c r="AMF55" s="112"/>
      <c r="AMG55" s="112"/>
      <c r="AMH55" s="113"/>
      <c r="AMI55" s="113"/>
      <c r="AMJ55" s="113"/>
    </row>
    <row r="56" spans="1:1024" ht="75" customHeight="1" x14ac:dyDescent="0.55000000000000004">
      <c r="A56" s="139"/>
      <c r="B56" s="114" t="s">
        <v>244</v>
      </c>
      <c r="C56" s="110" t="s">
        <v>239</v>
      </c>
      <c r="D56" s="110">
        <v>90</v>
      </c>
      <c r="E56" s="110">
        <v>16500</v>
      </c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 s="112"/>
      <c r="AKR56" s="112"/>
      <c r="AKS56" s="112"/>
      <c r="AKT56" s="112"/>
      <c r="AKU56" s="112"/>
      <c r="AKV56" s="112"/>
      <c r="AKW56" s="112"/>
      <c r="AKX56" s="112"/>
      <c r="AKY56" s="112"/>
      <c r="AKZ56" s="112"/>
      <c r="ALA56" s="112"/>
      <c r="ALB56" s="112"/>
      <c r="ALC56" s="112"/>
      <c r="ALD56" s="112"/>
      <c r="ALE56" s="112"/>
      <c r="ALF56" s="112"/>
      <c r="ALG56" s="112"/>
      <c r="ALH56" s="112"/>
      <c r="ALI56" s="112"/>
      <c r="ALJ56" s="112"/>
      <c r="ALK56" s="112"/>
      <c r="ALL56" s="112"/>
      <c r="ALM56" s="112"/>
      <c r="ALN56" s="112"/>
      <c r="ALO56" s="112"/>
      <c r="ALP56" s="112"/>
      <c r="ALQ56" s="112"/>
      <c r="ALR56" s="112"/>
      <c r="ALS56" s="112"/>
      <c r="ALT56" s="112"/>
      <c r="ALU56" s="112"/>
      <c r="ALV56" s="112"/>
      <c r="ALW56" s="112"/>
      <c r="ALX56" s="112"/>
      <c r="ALY56" s="112"/>
      <c r="ALZ56" s="112"/>
      <c r="AMA56" s="112"/>
      <c r="AMB56" s="112"/>
      <c r="AMC56" s="112"/>
      <c r="AMD56" s="112"/>
      <c r="AME56" s="112"/>
      <c r="AMF56" s="112"/>
      <c r="AMG56" s="112"/>
      <c r="AMH56" s="113"/>
      <c r="AMI56" s="113"/>
      <c r="AMJ56" s="113"/>
    </row>
    <row r="57" spans="1:1024" ht="75" customHeight="1" x14ac:dyDescent="0.55000000000000004">
      <c r="A57" s="139"/>
      <c r="B57" s="114" t="s">
        <v>245</v>
      </c>
      <c r="C57" s="110" t="s">
        <v>241</v>
      </c>
      <c r="D57" s="110">
        <v>120</v>
      </c>
      <c r="E57" s="110">
        <v>16500</v>
      </c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 s="112"/>
      <c r="AKR57" s="112"/>
      <c r="AKS57" s="112"/>
      <c r="AKT57" s="112"/>
      <c r="AKU57" s="112"/>
      <c r="AKV57" s="112"/>
      <c r="AKW57" s="112"/>
      <c r="AKX57" s="112"/>
      <c r="AKY57" s="112"/>
      <c r="AKZ57" s="112"/>
      <c r="ALA57" s="112"/>
      <c r="ALB57" s="112"/>
      <c r="ALC57" s="112"/>
      <c r="ALD57" s="112"/>
      <c r="ALE57" s="112"/>
      <c r="ALF57" s="112"/>
      <c r="ALG57" s="112"/>
      <c r="ALH57" s="112"/>
      <c r="ALI57" s="112"/>
      <c r="ALJ57" s="112"/>
      <c r="ALK57" s="112"/>
      <c r="ALL57" s="112"/>
      <c r="ALM57" s="112"/>
      <c r="ALN57" s="112"/>
      <c r="ALO57" s="112"/>
      <c r="ALP57" s="112"/>
      <c r="ALQ57" s="112"/>
      <c r="ALR57" s="112"/>
      <c r="ALS57" s="112"/>
      <c r="ALT57" s="112"/>
      <c r="ALU57" s="112"/>
      <c r="ALV57" s="112"/>
      <c r="ALW57" s="112"/>
      <c r="ALX57" s="112"/>
      <c r="ALY57" s="112"/>
      <c r="ALZ57" s="112"/>
      <c r="AMA57" s="112"/>
      <c r="AMB57" s="112"/>
      <c r="AMC57" s="112"/>
      <c r="AMD57" s="112"/>
      <c r="AME57" s="112"/>
      <c r="AMF57" s="112"/>
      <c r="AMG57" s="112"/>
      <c r="AMH57" s="113"/>
      <c r="AMI57" s="113"/>
      <c r="AMJ57" s="113"/>
    </row>
    <row r="58" spans="1:1024" ht="75" customHeight="1" x14ac:dyDescent="0.55000000000000004">
      <c r="A58" s="139"/>
      <c r="B58" s="114" t="s">
        <v>246</v>
      </c>
      <c r="C58" s="110" t="s">
        <v>48</v>
      </c>
      <c r="D58" s="110">
        <v>60</v>
      </c>
      <c r="E58" s="110">
        <v>16500</v>
      </c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 s="112"/>
      <c r="AKR58" s="112"/>
      <c r="AKS58" s="112"/>
      <c r="AKT58" s="112"/>
      <c r="AKU58" s="112"/>
      <c r="AKV58" s="112"/>
      <c r="AKW58" s="112"/>
      <c r="AKX58" s="112"/>
      <c r="AKY58" s="112"/>
      <c r="AKZ58" s="112"/>
      <c r="ALA58" s="112"/>
      <c r="ALB58" s="112"/>
      <c r="ALC58" s="112"/>
      <c r="ALD58" s="112"/>
      <c r="ALE58" s="112"/>
      <c r="ALF58" s="112"/>
      <c r="ALG58" s="112"/>
      <c r="ALH58" s="112"/>
      <c r="ALI58" s="112"/>
      <c r="ALJ58" s="112"/>
      <c r="ALK58" s="112"/>
      <c r="ALL58" s="112"/>
      <c r="ALM58" s="112"/>
      <c r="ALN58" s="112"/>
      <c r="ALO58" s="112"/>
      <c r="ALP58" s="112"/>
      <c r="ALQ58" s="112"/>
      <c r="ALR58" s="112"/>
      <c r="ALS58" s="112"/>
      <c r="ALT58" s="112"/>
      <c r="ALU58" s="112"/>
      <c r="ALV58" s="112"/>
      <c r="ALW58" s="112"/>
      <c r="ALX58" s="112"/>
      <c r="ALY58" s="112"/>
      <c r="ALZ58" s="112"/>
      <c r="AMA58" s="112"/>
      <c r="AMB58" s="112"/>
      <c r="AMC58" s="112"/>
      <c r="AMD58" s="112"/>
      <c r="AME58" s="112"/>
      <c r="AMF58" s="112"/>
      <c r="AMG58" s="112"/>
      <c r="AMH58" s="113"/>
      <c r="AMI58" s="113"/>
      <c r="AMJ58" s="113"/>
    </row>
    <row r="59" spans="1:1024" ht="75" customHeight="1" x14ac:dyDescent="0.55000000000000004">
      <c r="A59" s="139"/>
      <c r="B59" s="114" t="s">
        <v>247</v>
      </c>
      <c r="C59" s="110" t="s">
        <v>239</v>
      </c>
      <c r="D59" s="110">
        <v>90</v>
      </c>
      <c r="E59" s="110">
        <v>16500</v>
      </c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 s="112"/>
      <c r="AKR59" s="112"/>
      <c r="AKS59" s="112"/>
      <c r="AKT59" s="112"/>
      <c r="AKU59" s="112"/>
      <c r="AKV59" s="112"/>
      <c r="AKW59" s="112"/>
      <c r="AKX59" s="112"/>
      <c r="AKY59" s="112"/>
      <c r="AKZ59" s="112"/>
      <c r="ALA59" s="112"/>
      <c r="ALB59" s="112"/>
      <c r="ALC59" s="112"/>
      <c r="ALD59" s="112"/>
      <c r="ALE59" s="112"/>
      <c r="ALF59" s="112"/>
      <c r="ALG59" s="112"/>
      <c r="ALH59" s="112"/>
      <c r="ALI59" s="112"/>
      <c r="ALJ59" s="112"/>
      <c r="ALK59" s="112"/>
      <c r="ALL59" s="112"/>
      <c r="ALM59" s="112"/>
      <c r="ALN59" s="112"/>
      <c r="ALO59" s="112"/>
      <c r="ALP59" s="112"/>
      <c r="ALQ59" s="112"/>
      <c r="ALR59" s="112"/>
      <c r="ALS59" s="112"/>
      <c r="ALT59" s="112"/>
      <c r="ALU59" s="112"/>
      <c r="ALV59" s="112"/>
      <c r="ALW59" s="112"/>
      <c r="ALX59" s="112"/>
      <c r="ALY59" s="112"/>
      <c r="ALZ59" s="112"/>
      <c r="AMA59" s="112"/>
      <c r="AMB59" s="112"/>
      <c r="AMC59" s="112"/>
      <c r="AMD59" s="112"/>
      <c r="AME59" s="112"/>
      <c r="AMF59" s="112"/>
      <c r="AMG59" s="112"/>
      <c r="AMH59" s="113"/>
      <c r="AMI59" s="113"/>
      <c r="AMJ59" s="113"/>
    </row>
    <row r="60" spans="1:1024" ht="75" customHeight="1" x14ac:dyDescent="0.55000000000000004">
      <c r="A60" s="139"/>
      <c r="B60" s="114" t="s">
        <v>248</v>
      </c>
      <c r="C60" s="110" t="s">
        <v>241</v>
      </c>
      <c r="D60" s="110">
        <v>120</v>
      </c>
      <c r="E60" s="110">
        <v>16500</v>
      </c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 s="112"/>
      <c r="AKR60" s="112"/>
      <c r="AKS60" s="112"/>
      <c r="AKT60" s="112"/>
      <c r="AKU60" s="112"/>
      <c r="AKV60" s="112"/>
      <c r="AKW60" s="112"/>
      <c r="AKX60" s="112"/>
      <c r="AKY60" s="112"/>
      <c r="AKZ60" s="112"/>
      <c r="ALA60" s="112"/>
      <c r="ALB60" s="112"/>
      <c r="ALC60" s="112"/>
      <c r="ALD60" s="112"/>
      <c r="ALE60" s="112"/>
      <c r="ALF60" s="112"/>
      <c r="ALG60" s="112"/>
      <c r="ALH60" s="112"/>
      <c r="ALI60" s="112"/>
      <c r="ALJ60" s="112"/>
      <c r="ALK60" s="112"/>
      <c r="ALL60" s="112"/>
      <c r="ALM60" s="112"/>
      <c r="ALN60" s="112"/>
      <c r="ALO60" s="112"/>
      <c r="ALP60" s="112"/>
      <c r="ALQ60" s="112"/>
      <c r="ALR60" s="112"/>
      <c r="ALS60" s="112"/>
      <c r="ALT60" s="112"/>
      <c r="ALU60" s="112"/>
      <c r="ALV60" s="112"/>
      <c r="ALW60" s="112"/>
      <c r="ALX60" s="112"/>
      <c r="ALY60" s="112"/>
      <c r="ALZ60" s="112"/>
      <c r="AMA60" s="112"/>
      <c r="AMB60" s="112"/>
      <c r="AMC60" s="112"/>
      <c r="AMD60" s="112"/>
      <c r="AME60" s="112"/>
      <c r="AMF60" s="112"/>
      <c r="AMG60" s="112"/>
      <c r="AMH60" s="113"/>
      <c r="AMI60" s="113"/>
      <c r="AMJ60" s="113"/>
    </row>
    <row r="61" spans="1:1024" ht="75" customHeight="1" x14ac:dyDescent="0.55000000000000004">
      <c r="A61" s="139"/>
      <c r="B61" s="546" t="s">
        <v>235</v>
      </c>
      <c r="C61" s="546"/>
      <c r="D61" s="546"/>
      <c r="E61" s="546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 s="112"/>
      <c r="AKR61" s="112"/>
      <c r="AKS61" s="112"/>
      <c r="AKT61" s="112"/>
      <c r="AKU61" s="112"/>
      <c r="AKV61" s="112"/>
      <c r="AKW61" s="112"/>
      <c r="AKX61" s="112"/>
      <c r="AKY61" s="112"/>
      <c r="AKZ61" s="112"/>
      <c r="ALA61" s="112"/>
      <c r="ALB61" s="112"/>
      <c r="ALC61" s="112"/>
      <c r="ALD61" s="112"/>
      <c r="ALE61" s="112"/>
      <c r="ALF61" s="112"/>
      <c r="ALG61" s="112"/>
      <c r="ALH61" s="112"/>
      <c r="ALI61" s="112"/>
      <c r="ALJ61" s="112"/>
      <c r="ALK61" s="112"/>
      <c r="ALL61" s="112"/>
      <c r="ALM61" s="112"/>
      <c r="ALN61" s="112"/>
      <c r="ALO61" s="112"/>
      <c r="ALP61" s="112"/>
      <c r="ALQ61" s="112"/>
      <c r="ALR61" s="112"/>
      <c r="ALS61" s="112"/>
      <c r="ALT61" s="112"/>
      <c r="ALU61" s="112"/>
      <c r="ALV61" s="112"/>
      <c r="ALW61" s="112"/>
      <c r="ALX61" s="112"/>
      <c r="ALY61" s="112"/>
      <c r="ALZ61" s="112"/>
      <c r="AMA61" s="112"/>
      <c r="AMB61" s="112"/>
      <c r="AMC61" s="112"/>
      <c r="AMD61" s="112"/>
      <c r="AME61" s="112"/>
      <c r="AMF61" s="112"/>
      <c r="AMG61" s="112"/>
      <c r="AMH61" s="113"/>
      <c r="AMI61" s="113"/>
      <c r="AMJ61" s="113"/>
    </row>
    <row r="62" spans="1:1024" ht="75" customHeight="1" x14ac:dyDescent="0.55000000000000004">
      <c r="A62" s="139"/>
      <c r="B62" s="135" t="s">
        <v>227</v>
      </c>
      <c r="C62" s="136" t="s">
        <v>8</v>
      </c>
      <c r="D62" s="136" t="s">
        <v>9</v>
      </c>
      <c r="E62" s="137" t="s">
        <v>10</v>
      </c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 s="112"/>
      <c r="AKR62" s="112"/>
      <c r="AKS62" s="112"/>
      <c r="AKT62" s="112"/>
      <c r="AKU62" s="112"/>
      <c r="AKV62" s="112"/>
      <c r="AKW62" s="112"/>
      <c r="AKX62" s="112"/>
      <c r="AKY62" s="112"/>
      <c r="AKZ62" s="112"/>
      <c r="ALA62" s="112"/>
      <c r="ALB62" s="112"/>
      <c r="ALC62" s="112"/>
      <c r="ALD62" s="112"/>
      <c r="ALE62" s="112"/>
      <c r="ALF62" s="112"/>
      <c r="ALG62" s="112"/>
      <c r="ALH62" s="112"/>
      <c r="ALI62" s="112"/>
      <c r="ALJ62" s="112"/>
      <c r="ALK62" s="112"/>
      <c r="ALL62" s="112"/>
      <c r="ALM62" s="112"/>
      <c r="ALN62" s="112"/>
      <c r="ALO62" s="112"/>
      <c r="ALP62" s="112"/>
      <c r="ALQ62" s="112"/>
      <c r="ALR62" s="112"/>
      <c r="ALS62" s="112"/>
      <c r="ALT62" s="112"/>
      <c r="ALU62" s="112"/>
      <c r="ALV62" s="112"/>
      <c r="ALW62" s="112"/>
      <c r="ALX62" s="112"/>
      <c r="ALY62" s="112"/>
      <c r="ALZ62" s="112"/>
      <c r="AMA62" s="112"/>
      <c r="AMB62" s="112"/>
      <c r="AMC62" s="112"/>
      <c r="AMD62" s="112"/>
      <c r="AME62" s="112"/>
      <c r="AMF62" s="112"/>
      <c r="AMG62" s="112"/>
      <c r="AMH62" s="113"/>
      <c r="AMI62" s="113"/>
      <c r="AMJ62" s="113"/>
    </row>
    <row r="63" spans="1:1024" s="118" customFormat="1" ht="75" customHeight="1" x14ac:dyDescent="0.5">
      <c r="A63" s="108"/>
      <c r="B63" s="122" t="s">
        <v>249</v>
      </c>
      <c r="C63" s="116"/>
      <c r="D63" s="116"/>
      <c r="E63" s="140"/>
    </row>
    <row r="64" spans="1:1024" s="141" customFormat="1" ht="75" customHeight="1" x14ac:dyDescent="0.25">
      <c r="A64" s="108"/>
      <c r="B64" s="114" t="s">
        <v>250</v>
      </c>
      <c r="C64" s="110" t="s">
        <v>48</v>
      </c>
      <c r="D64" s="110">
        <v>60</v>
      </c>
      <c r="E64" s="110">
        <v>25000</v>
      </c>
    </row>
    <row r="65" spans="1:1024" s="141" customFormat="1" ht="75" customHeight="1" x14ac:dyDescent="0.25">
      <c r="A65" s="108"/>
      <c r="B65" s="114" t="s">
        <v>251</v>
      </c>
      <c r="C65" s="110" t="s">
        <v>239</v>
      </c>
      <c r="D65" s="110">
        <v>90</v>
      </c>
      <c r="E65" s="110">
        <v>25000</v>
      </c>
    </row>
    <row r="66" spans="1:1024" s="141" customFormat="1" ht="75" customHeight="1" x14ac:dyDescent="0.25">
      <c r="A66" s="108"/>
      <c r="B66" s="114" t="s">
        <v>252</v>
      </c>
      <c r="C66" s="110" t="s">
        <v>241</v>
      </c>
      <c r="D66" s="110">
        <v>120</v>
      </c>
      <c r="E66" s="110">
        <v>25000</v>
      </c>
    </row>
    <row r="67" spans="1:1024" s="141" customFormat="1" ht="75" customHeight="1" x14ac:dyDescent="0.25">
      <c r="A67" s="108"/>
      <c r="B67" s="114" t="s">
        <v>253</v>
      </c>
      <c r="C67" s="110" t="s">
        <v>48</v>
      </c>
      <c r="D67" s="110">
        <v>60</v>
      </c>
      <c r="E67" s="110">
        <v>25000</v>
      </c>
    </row>
    <row r="68" spans="1:1024" s="141" customFormat="1" ht="75" customHeight="1" x14ac:dyDescent="0.25">
      <c r="A68" s="108"/>
      <c r="B68" s="114" t="s">
        <v>254</v>
      </c>
      <c r="C68" s="110" t="s">
        <v>239</v>
      </c>
      <c r="D68" s="110">
        <v>90</v>
      </c>
      <c r="E68" s="110">
        <v>25000</v>
      </c>
    </row>
    <row r="69" spans="1:1024" s="141" customFormat="1" ht="75" customHeight="1" x14ac:dyDescent="0.25">
      <c r="A69" s="108"/>
      <c r="B69" s="114" t="s">
        <v>255</v>
      </c>
      <c r="C69" s="110" t="s">
        <v>241</v>
      </c>
      <c r="D69" s="110">
        <v>120</v>
      </c>
      <c r="E69" s="110">
        <v>25000</v>
      </c>
    </row>
    <row r="70" spans="1:1024" s="111" customFormat="1" ht="75" customHeight="1" x14ac:dyDescent="0.55000000000000004">
      <c r="A70" s="108"/>
      <c r="B70" s="114" t="s">
        <v>256</v>
      </c>
      <c r="C70" s="110" t="s">
        <v>48</v>
      </c>
      <c r="D70" s="110">
        <v>60</v>
      </c>
      <c r="E70" s="110">
        <v>16500</v>
      </c>
      <c r="ALX70" s="112"/>
      <c r="ALY70" s="112"/>
      <c r="ALZ70" s="112"/>
      <c r="AMA70" s="112"/>
      <c r="AMB70" s="112"/>
      <c r="AMC70" s="112"/>
      <c r="AMD70" s="112"/>
      <c r="AME70" s="112"/>
      <c r="AMF70" s="112"/>
      <c r="AMG70" s="112"/>
      <c r="AMH70" s="113"/>
      <c r="AMI70" s="113"/>
      <c r="AMJ70" s="113"/>
    </row>
    <row r="71" spans="1:1024" s="111" customFormat="1" ht="75" customHeight="1" x14ac:dyDescent="0.55000000000000004">
      <c r="A71" s="108"/>
      <c r="B71" s="114" t="s">
        <v>257</v>
      </c>
      <c r="C71" s="110" t="s">
        <v>239</v>
      </c>
      <c r="D71" s="110">
        <v>90</v>
      </c>
      <c r="E71" s="110">
        <v>16500</v>
      </c>
      <c r="ALX71" s="112"/>
      <c r="ALY71" s="112"/>
      <c r="ALZ71" s="112"/>
      <c r="AMA71" s="112"/>
      <c r="AMB71" s="112"/>
      <c r="AMC71" s="112"/>
      <c r="AMD71" s="112"/>
      <c r="AME71" s="112"/>
      <c r="AMF71" s="112"/>
      <c r="AMG71" s="112"/>
      <c r="AMH71" s="113"/>
      <c r="AMI71" s="113"/>
      <c r="AMJ71" s="113"/>
    </row>
    <row r="72" spans="1:1024" s="111" customFormat="1" ht="75" customHeight="1" x14ac:dyDescent="0.55000000000000004">
      <c r="A72" s="108"/>
      <c r="B72" s="114" t="s">
        <v>258</v>
      </c>
      <c r="C72" s="110" t="s">
        <v>241</v>
      </c>
      <c r="D72" s="110">
        <v>120</v>
      </c>
      <c r="E72" s="110">
        <v>16500</v>
      </c>
      <c r="ALX72" s="112"/>
      <c r="ALY72" s="112"/>
      <c r="ALZ72" s="112"/>
      <c r="AMA72" s="112"/>
      <c r="AMB72" s="112"/>
      <c r="AMC72" s="112"/>
      <c r="AMD72" s="112"/>
      <c r="AME72" s="112"/>
      <c r="AMF72" s="112"/>
      <c r="AMG72" s="112"/>
      <c r="AMH72" s="113"/>
      <c r="AMI72" s="113"/>
      <c r="AMJ72" s="113"/>
    </row>
    <row r="73" spans="1:1024" s="111" customFormat="1" ht="75" customHeight="1" x14ac:dyDescent="0.55000000000000004">
      <c r="A73" s="108"/>
      <c r="B73" s="114" t="s">
        <v>259</v>
      </c>
      <c r="C73" s="110" t="s">
        <v>48</v>
      </c>
      <c r="D73" s="110">
        <v>60</v>
      </c>
      <c r="E73" s="110">
        <v>16500</v>
      </c>
      <c r="ALX73" s="112"/>
      <c r="ALY73" s="112"/>
      <c r="ALZ73" s="112"/>
      <c r="AMA73" s="112"/>
      <c r="AMB73" s="112"/>
      <c r="AMC73" s="112"/>
      <c r="AMD73" s="112"/>
      <c r="AME73" s="112"/>
      <c r="AMF73" s="112"/>
      <c r="AMG73" s="112"/>
      <c r="AMH73" s="113"/>
      <c r="AMI73" s="113"/>
      <c r="AMJ73" s="113"/>
    </row>
    <row r="74" spans="1:1024" s="111" customFormat="1" ht="75" customHeight="1" x14ac:dyDescent="0.55000000000000004">
      <c r="A74" s="108"/>
      <c r="B74" s="114" t="s">
        <v>260</v>
      </c>
      <c r="C74" s="110" t="s">
        <v>239</v>
      </c>
      <c r="D74" s="110">
        <v>90</v>
      </c>
      <c r="E74" s="110">
        <v>16500</v>
      </c>
      <c r="ALX74" s="112"/>
      <c r="ALY74" s="112"/>
      <c r="ALZ74" s="112"/>
      <c r="AMA74" s="112"/>
      <c r="AMB74" s="112"/>
      <c r="AMC74" s="112"/>
      <c r="AMD74" s="112"/>
      <c r="AME74" s="112"/>
      <c r="AMF74" s="112"/>
      <c r="AMG74" s="112"/>
      <c r="AMH74" s="113"/>
      <c r="AMI74" s="113"/>
      <c r="AMJ74" s="113"/>
    </row>
    <row r="75" spans="1:1024" s="111" customFormat="1" ht="75" customHeight="1" x14ac:dyDescent="0.55000000000000004">
      <c r="A75" s="108"/>
      <c r="B75" s="114" t="s">
        <v>261</v>
      </c>
      <c r="C75" s="110" t="s">
        <v>241</v>
      </c>
      <c r="D75" s="110">
        <v>120</v>
      </c>
      <c r="E75" s="110">
        <v>16500</v>
      </c>
      <c r="ALX75" s="112"/>
      <c r="ALY75" s="112"/>
      <c r="ALZ75" s="112"/>
      <c r="AMA75" s="112"/>
      <c r="AMB75" s="112"/>
      <c r="AMC75" s="112"/>
      <c r="AMD75" s="112"/>
      <c r="AME75" s="112"/>
      <c r="AMF75" s="112"/>
      <c r="AMG75" s="112"/>
      <c r="AMH75" s="113"/>
      <c r="AMI75" s="113"/>
      <c r="AMJ75" s="113"/>
    </row>
    <row r="76" spans="1:1024" ht="75" customHeight="1" x14ac:dyDescent="0.55000000000000004">
      <c r="A76" s="139"/>
      <c r="B76" s="109" t="s">
        <v>262</v>
      </c>
      <c r="C76" s="110"/>
      <c r="D76" s="110"/>
      <c r="E76" s="110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 s="112"/>
      <c r="AKR76" s="112"/>
      <c r="AKS76" s="112"/>
      <c r="AKT76" s="112"/>
      <c r="AKU76" s="112"/>
      <c r="AKV76" s="112"/>
      <c r="AKW76" s="112"/>
      <c r="AKX76" s="112"/>
      <c r="AKY76" s="112"/>
      <c r="AKZ76" s="112"/>
      <c r="ALA76" s="112"/>
      <c r="ALB76" s="112"/>
      <c r="ALC76" s="112"/>
      <c r="ALD76" s="112"/>
      <c r="ALE76" s="112"/>
      <c r="ALF76" s="112"/>
      <c r="ALG76" s="112"/>
      <c r="ALH76" s="112"/>
      <c r="ALI76" s="112"/>
      <c r="ALJ76" s="112"/>
      <c r="ALK76" s="112"/>
      <c r="ALL76" s="112"/>
      <c r="ALM76" s="112"/>
      <c r="ALN76" s="112"/>
      <c r="ALO76" s="112"/>
      <c r="ALP76" s="112"/>
      <c r="ALQ76" s="112"/>
      <c r="ALR76" s="112"/>
      <c r="ALS76" s="112"/>
      <c r="ALT76" s="112"/>
      <c r="ALU76" s="112"/>
      <c r="ALV76" s="112"/>
      <c r="ALW76" s="112"/>
      <c r="ALX76" s="112"/>
      <c r="ALY76" s="112"/>
      <c r="ALZ76" s="112"/>
      <c r="AMA76" s="112"/>
      <c r="AMB76" s="112"/>
      <c r="AMC76" s="112"/>
      <c r="AMD76" s="112"/>
      <c r="AME76" s="112"/>
      <c r="AMF76" s="112"/>
      <c r="AMG76" s="112"/>
      <c r="AMH76" s="113"/>
      <c r="AMI76" s="113"/>
      <c r="AMJ76" s="113"/>
    </row>
    <row r="77" spans="1:1024" ht="75" customHeight="1" x14ac:dyDescent="0.55000000000000004">
      <c r="A77" s="139"/>
      <c r="B77" s="114" t="s">
        <v>263</v>
      </c>
      <c r="C77" s="142" t="s">
        <v>48</v>
      </c>
      <c r="D77" s="110">
        <v>60</v>
      </c>
      <c r="E77" s="110">
        <v>16500</v>
      </c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 s="112"/>
      <c r="AKR77" s="112"/>
      <c r="AKS77" s="112"/>
      <c r="AKT77" s="112"/>
      <c r="AKU77" s="112"/>
      <c r="AKV77" s="112"/>
      <c r="AKW77" s="112"/>
      <c r="AKX77" s="112"/>
      <c r="AKY77" s="112"/>
      <c r="AKZ77" s="112"/>
      <c r="ALA77" s="112"/>
      <c r="ALB77" s="112"/>
      <c r="ALC77" s="112"/>
      <c r="ALD77" s="112"/>
      <c r="ALE77" s="112"/>
      <c r="ALF77" s="112"/>
      <c r="ALG77" s="112"/>
      <c r="ALH77" s="112"/>
      <c r="ALI77" s="112"/>
      <c r="ALJ77" s="112"/>
      <c r="ALK77" s="112"/>
      <c r="ALL77" s="112"/>
      <c r="ALM77" s="112"/>
      <c r="ALN77" s="112"/>
      <c r="ALO77" s="112"/>
      <c r="ALP77" s="112"/>
      <c r="ALQ77" s="112"/>
      <c r="ALR77" s="112"/>
      <c r="ALS77" s="112"/>
      <c r="ALT77" s="112"/>
      <c r="ALU77" s="112"/>
      <c r="ALV77" s="112"/>
      <c r="ALW77" s="112"/>
      <c r="ALX77" s="112"/>
      <c r="ALY77" s="112"/>
      <c r="ALZ77" s="112"/>
      <c r="AMA77" s="112"/>
      <c r="AMB77" s="112"/>
      <c r="AMC77" s="112"/>
      <c r="AMD77" s="112"/>
      <c r="AME77" s="112"/>
      <c r="AMF77" s="112"/>
      <c r="AMG77" s="112"/>
      <c r="AMH77" s="113"/>
      <c r="AMI77" s="113"/>
      <c r="AMJ77" s="113"/>
    </row>
    <row r="78" spans="1:1024" ht="75" customHeight="1" x14ac:dyDescent="0.55000000000000004">
      <c r="A78" s="139"/>
      <c r="B78" s="114" t="s">
        <v>264</v>
      </c>
      <c r="C78" s="142" t="s">
        <v>265</v>
      </c>
      <c r="D78" s="110">
        <v>90</v>
      </c>
      <c r="E78" s="110">
        <v>16500</v>
      </c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 s="112"/>
      <c r="AKR78" s="112"/>
      <c r="AKS78" s="112"/>
      <c r="AKT78" s="112"/>
      <c r="AKU78" s="112"/>
      <c r="AKV78" s="112"/>
      <c r="AKW78" s="112"/>
      <c r="AKX78" s="112"/>
      <c r="AKY78" s="112"/>
      <c r="AKZ78" s="112"/>
      <c r="ALA78" s="112"/>
      <c r="ALB78" s="112"/>
      <c r="ALC78" s="112"/>
      <c r="ALD78" s="112"/>
      <c r="ALE78" s="112"/>
      <c r="ALF78" s="112"/>
      <c r="ALG78" s="112"/>
      <c r="ALH78" s="112"/>
      <c r="ALI78" s="112"/>
      <c r="ALJ78" s="112"/>
      <c r="ALK78" s="112"/>
      <c r="ALL78" s="112"/>
      <c r="ALM78" s="112"/>
      <c r="ALN78" s="112"/>
      <c r="ALO78" s="112"/>
      <c r="ALP78" s="112"/>
      <c r="ALQ78" s="112"/>
      <c r="ALR78" s="112"/>
      <c r="ALS78" s="112"/>
      <c r="ALT78" s="112"/>
      <c r="ALU78" s="112"/>
      <c r="ALV78" s="112"/>
      <c r="ALW78" s="112"/>
      <c r="ALX78" s="112"/>
      <c r="ALY78" s="112"/>
      <c r="ALZ78" s="112"/>
      <c r="AMA78" s="112"/>
      <c r="AMB78" s="112"/>
      <c r="AMC78" s="112"/>
      <c r="AMD78" s="112"/>
      <c r="AME78" s="112"/>
      <c r="AMF78" s="112"/>
      <c r="AMG78" s="112"/>
      <c r="AMH78" s="113"/>
      <c r="AMI78" s="113"/>
      <c r="AMJ78" s="113"/>
    </row>
    <row r="79" spans="1:1024" ht="75" customHeight="1" x14ac:dyDescent="0.55000000000000004">
      <c r="A79" s="139"/>
      <c r="B79" s="114" t="s">
        <v>266</v>
      </c>
      <c r="C79" s="142" t="s">
        <v>267</v>
      </c>
      <c r="D79" s="110">
        <v>120</v>
      </c>
      <c r="E79" s="110">
        <v>16500</v>
      </c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 s="112"/>
      <c r="AKR79" s="112"/>
      <c r="AKS79" s="112"/>
      <c r="AKT79" s="112"/>
      <c r="AKU79" s="112"/>
      <c r="AKV79" s="112"/>
      <c r="AKW79" s="112"/>
      <c r="AKX79" s="112"/>
      <c r="AKY79" s="112"/>
      <c r="AKZ79" s="112"/>
      <c r="ALA79" s="112"/>
      <c r="ALB79" s="112"/>
      <c r="ALC79" s="112"/>
      <c r="ALD79" s="112"/>
      <c r="ALE79" s="112"/>
      <c r="ALF79" s="112"/>
      <c r="ALG79" s="112"/>
      <c r="ALH79" s="112"/>
      <c r="ALI79" s="112"/>
      <c r="ALJ79" s="112"/>
      <c r="ALK79" s="112"/>
      <c r="ALL79" s="112"/>
      <c r="ALM79" s="112"/>
      <c r="ALN79" s="112"/>
      <c r="ALO79" s="112"/>
      <c r="ALP79" s="112"/>
      <c r="ALQ79" s="112"/>
      <c r="ALR79" s="112"/>
      <c r="ALS79" s="112"/>
      <c r="ALT79" s="112"/>
      <c r="ALU79" s="112"/>
      <c r="ALV79" s="112"/>
      <c r="ALW79" s="112"/>
      <c r="ALX79" s="112"/>
      <c r="ALY79" s="112"/>
      <c r="ALZ79" s="112"/>
      <c r="AMA79" s="112"/>
      <c r="AMB79" s="112"/>
      <c r="AMC79" s="112"/>
      <c r="AMD79" s="112"/>
      <c r="AME79" s="112"/>
      <c r="AMF79" s="112"/>
      <c r="AMG79" s="112"/>
      <c r="AMH79" s="113"/>
      <c r="AMI79" s="113"/>
      <c r="AMJ79" s="113"/>
    </row>
    <row r="80" spans="1:1024" ht="75" customHeight="1" x14ac:dyDescent="0.55000000000000004">
      <c r="A80" s="108"/>
      <c r="B80" s="114" t="s">
        <v>268</v>
      </c>
      <c r="C80" s="110" t="s">
        <v>269</v>
      </c>
      <c r="D80" s="110">
        <v>60</v>
      </c>
      <c r="E80" s="110">
        <v>25000</v>
      </c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 s="112"/>
      <c r="ALY80" s="112"/>
      <c r="ALZ80" s="112"/>
      <c r="AMA80" s="112"/>
      <c r="AMB80" s="112"/>
      <c r="AMC80" s="112"/>
      <c r="AMD80" s="112"/>
      <c r="AME80" s="112"/>
      <c r="AMF80" s="112"/>
      <c r="AMG80" s="112"/>
      <c r="AMH80" s="113"/>
      <c r="AMI80" s="113"/>
      <c r="AMJ80" s="113"/>
    </row>
    <row r="81" spans="1:1024" ht="75" customHeight="1" x14ac:dyDescent="0.55000000000000004">
      <c r="A81" s="108"/>
      <c r="B81" s="114" t="s">
        <v>270</v>
      </c>
      <c r="C81" s="110" t="s">
        <v>271</v>
      </c>
      <c r="D81" s="110">
        <v>90</v>
      </c>
      <c r="E81" s="110">
        <v>25000</v>
      </c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 s="112"/>
      <c r="ALY81" s="112"/>
      <c r="ALZ81" s="112"/>
      <c r="AMA81" s="112"/>
      <c r="AMB81" s="112"/>
      <c r="AMC81" s="112"/>
      <c r="AMD81" s="112"/>
      <c r="AME81" s="112"/>
      <c r="AMF81" s="112"/>
      <c r="AMG81" s="112"/>
      <c r="AMH81" s="113"/>
      <c r="AMI81" s="113"/>
      <c r="AMJ81" s="113"/>
    </row>
    <row r="82" spans="1:1024" ht="75" customHeight="1" x14ac:dyDescent="0.55000000000000004">
      <c r="A82" s="108"/>
      <c r="B82" s="114" t="s">
        <v>272</v>
      </c>
      <c r="C82" s="110" t="s">
        <v>241</v>
      </c>
      <c r="D82" s="110">
        <v>120</v>
      </c>
      <c r="E82" s="110">
        <v>25000</v>
      </c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 s="112"/>
      <c r="ALY82" s="112"/>
      <c r="ALZ82" s="112"/>
      <c r="AMA82" s="112"/>
      <c r="AMB82" s="112"/>
      <c r="AMC82" s="112"/>
      <c r="AMD82" s="112"/>
      <c r="AME82" s="112"/>
      <c r="AMF82" s="112"/>
      <c r="AMG82" s="112"/>
      <c r="AMH82" s="113"/>
      <c r="AMI82" s="113"/>
      <c r="AMJ82" s="113"/>
    </row>
    <row r="83" spans="1:1024" ht="75" customHeight="1" x14ac:dyDescent="0.55000000000000004">
      <c r="A83" s="108"/>
      <c r="B83" s="114" t="s">
        <v>273</v>
      </c>
      <c r="C83" s="110" t="s">
        <v>25</v>
      </c>
      <c r="D83" s="110">
        <v>120</v>
      </c>
      <c r="E83" s="110">
        <v>25000</v>
      </c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 s="112"/>
      <c r="ALY83" s="112"/>
      <c r="ALZ83" s="112"/>
      <c r="AMA83" s="112"/>
      <c r="AMB83" s="112"/>
      <c r="AMC83" s="112"/>
      <c r="AMD83" s="112"/>
      <c r="AME83" s="112"/>
      <c r="AMF83" s="112"/>
      <c r="AMG83" s="112"/>
      <c r="AMH83" s="113"/>
      <c r="AMI83" s="113"/>
      <c r="AMJ83" s="113"/>
    </row>
    <row r="84" spans="1:1024" ht="105.75" x14ac:dyDescent="0.55000000000000004">
      <c r="A84" s="108"/>
      <c r="B84" s="114" t="s">
        <v>274</v>
      </c>
      <c r="C84" s="143" t="s">
        <v>25</v>
      </c>
      <c r="D84" s="110">
        <v>120</v>
      </c>
      <c r="E84" s="110">
        <v>25000</v>
      </c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 s="112"/>
      <c r="ALY84" s="112"/>
      <c r="ALZ84" s="112"/>
      <c r="AMA84" s="112"/>
      <c r="AMB84" s="112"/>
      <c r="AMC84" s="112"/>
      <c r="AMD84" s="112"/>
      <c r="AME84" s="112"/>
      <c r="AMF84" s="112"/>
      <c r="AMG84" s="112"/>
      <c r="AMH84" s="113"/>
      <c r="AMI84" s="113"/>
      <c r="AMJ84" s="113"/>
    </row>
    <row r="85" spans="1:1024" ht="75" customHeight="1" x14ac:dyDescent="0.55000000000000004">
      <c r="A85" s="108"/>
      <c r="B85" s="114" t="s">
        <v>275</v>
      </c>
      <c r="C85" s="143" t="s">
        <v>48</v>
      </c>
      <c r="D85" s="110">
        <v>60</v>
      </c>
      <c r="E85" s="110">
        <v>37000</v>
      </c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 s="112"/>
      <c r="ALY85" s="112"/>
      <c r="ALZ85" s="112"/>
      <c r="AMA85" s="112"/>
      <c r="AMB85" s="112"/>
      <c r="AMC85" s="112"/>
      <c r="AMD85" s="112"/>
      <c r="AME85" s="112"/>
      <c r="AMF85" s="112"/>
      <c r="AMG85" s="112"/>
      <c r="AMH85" s="113"/>
      <c r="AMI85" s="113"/>
      <c r="AMJ85" s="113"/>
    </row>
    <row r="86" spans="1:1024" s="141" customFormat="1" ht="75" customHeight="1" x14ac:dyDescent="0.25">
      <c r="A86" s="108"/>
      <c r="B86" s="114" t="s">
        <v>276</v>
      </c>
      <c r="C86" s="143" t="s">
        <v>48</v>
      </c>
      <c r="D86" s="110">
        <v>60</v>
      </c>
      <c r="E86" s="110">
        <v>16500</v>
      </c>
    </row>
    <row r="87" spans="1:1024" s="141" customFormat="1" ht="75" customHeight="1" x14ac:dyDescent="0.25">
      <c r="A87" s="108"/>
      <c r="B87" s="114" t="s">
        <v>277</v>
      </c>
      <c r="C87" s="143" t="s">
        <v>25</v>
      </c>
      <c r="D87" s="110">
        <v>120</v>
      </c>
      <c r="E87" s="110">
        <v>16500</v>
      </c>
    </row>
    <row r="88" spans="1:1024" s="111" customFormat="1" ht="75" customHeight="1" x14ac:dyDescent="0.55000000000000004">
      <c r="A88" s="108"/>
      <c r="B88" s="114" t="s">
        <v>278</v>
      </c>
      <c r="C88" s="143" t="s">
        <v>48</v>
      </c>
      <c r="D88" s="110">
        <v>60</v>
      </c>
      <c r="E88" s="110">
        <v>16500</v>
      </c>
      <c r="ALX88" s="112"/>
      <c r="ALY88" s="112"/>
      <c r="ALZ88" s="112"/>
      <c r="AMA88" s="112"/>
      <c r="AMB88" s="112"/>
      <c r="AMC88" s="112"/>
      <c r="AMD88" s="112"/>
      <c r="AME88" s="112"/>
      <c r="AMF88" s="112"/>
      <c r="AMG88" s="112"/>
      <c r="AMH88" s="113"/>
      <c r="AMI88" s="113"/>
      <c r="AMJ88" s="113"/>
    </row>
    <row r="89" spans="1:1024" s="111" customFormat="1" ht="75" customHeight="1" x14ac:dyDescent="0.55000000000000004">
      <c r="A89" s="108"/>
      <c r="B89" s="114" t="s">
        <v>279</v>
      </c>
      <c r="C89" s="143" t="s">
        <v>25</v>
      </c>
      <c r="D89" s="110">
        <v>120</v>
      </c>
      <c r="E89" s="110">
        <v>16500</v>
      </c>
      <c r="ALX89" s="112"/>
      <c r="ALY89" s="112"/>
      <c r="ALZ89" s="112"/>
      <c r="AMA89" s="112"/>
      <c r="AMB89" s="112"/>
      <c r="AMC89" s="112"/>
      <c r="AMD89" s="112"/>
      <c r="AME89" s="112"/>
      <c r="AMF89" s="112"/>
      <c r="AMG89" s="112"/>
      <c r="AMH89" s="113"/>
      <c r="AMI89" s="113"/>
      <c r="AMJ89" s="113"/>
    </row>
    <row r="90" spans="1:1024" s="141" customFormat="1" ht="75" customHeight="1" x14ac:dyDescent="0.25">
      <c r="A90" s="108"/>
      <c r="B90" s="144" t="s">
        <v>280</v>
      </c>
      <c r="C90" s="143" t="s">
        <v>48</v>
      </c>
      <c r="D90" s="145">
        <v>60</v>
      </c>
      <c r="E90" s="145">
        <v>20000</v>
      </c>
    </row>
    <row r="91" spans="1:1024" ht="75" customHeight="1" x14ac:dyDescent="0.55000000000000004">
      <c r="A91" s="108"/>
      <c r="B91" s="114" t="s">
        <v>281</v>
      </c>
      <c r="C91" s="143" t="s">
        <v>48</v>
      </c>
      <c r="D91" s="110">
        <v>60</v>
      </c>
      <c r="E91" s="110">
        <v>16500</v>
      </c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  <c r="AMJ91"/>
    </row>
    <row r="92" spans="1:1024" ht="60" customHeight="1" x14ac:dyDescent="0.55000000000000004">
      <c r="A92" s="108"/>
      <c r="B92" s="546" t="s">
        <v>235</v>
      </c>
      <c r="C92" s="546"/>
      <c r="D92" s="546"/>
      <c r="E92" s="546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  <c r="AMJ92"/>
    </row>
    <row r="93" spans="1:1024" ht="75" customHeight="1" x14ac:dyDescent="0.55000000000000004">
      <c r="A93" s="108"/>
      <c r="B93" s="135" t="s">
        <v>227</v>
      </c>
      <c r="C93" s="136" t="s">
        <v>8</v>
      </c>
      <c r="D93" s="136" t="s">
        <v>9</v>
      </c>
      <c r="E93" s="137" t="s">
        <v>10</v>
      </c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</row>
    <row r="94" spans="1:1024" ht="108" customHeight="1" x14ac:dyDescent="0.55000000000000004">
      <c r="A94" s="108"/>
      <c r="B94" s="114" t="s">
        <v>282</v>
      </c>
      <c r="C94" s="110" t="s">
        <v>25</v>
      </c>
      <c r="D94" s="110">
        <v>120</v>
      </c>
      <c r="E94" s="110">
        <v>16500</v>
      </c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</row>
    <row r="95" spans="1:1024" ht="75" customHeight="1" x14ac:dyDescent="0.55000000000000004">
      <c r="A95" s="108"/>
      <c r="B95" s="146" t="s">
        <v>283</v>
      </c>
      <c r="C95" s="147" t="s">
        <v>25</v>
      </c>
      <c r="D95" s="110">
        <v>120</v>
      </c>
      <c r="E95" s="110">
        <v>25000</v>
      </c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</row>
    <row r="96" spans="1:1024" ht="75" customHeight="1" x14ac:dyDescent="0.55000000000000004">
      <c r="A96" s="108"/>
      <c r="B96" s="114" t="s">
        <v>287</v>
      </c>
      <c r="C96" s="110" t="s">
        <v>288</v>
      </c>
      <c r="D96" s="110">
        <v>60</v>
      </c>
      <c r="E96" s="110">
        <v>15000</v>
      </c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</row>
    <row r="97" spans="1:1024" ht="75" customHeight="1" x14ac:dyDescent="0.55000000000000004">
      <c r="A97" s="108"/>
      <c r="B97" s="114" t="s">
        <v>286</v>
      </c>
      <c r="C97" s="110" t="s">
        <v>265</v>
      </c>
      <c r="D97" s="110">
        <v>90</v>
      </c>
      <c r="E97" s="110">
        <v>15000</v>
      </c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</row>
    <row r="98" spans="1:1024" ht="75" customHeight="1" x14ac:dyDescent="0.55000000000000004">
      <c r="A98" s="108"/>
      <c r="B98" s="114" t="s">
        <v>285</v>
      </c>
      <c r="C98" s="110" t="s">
        <v>267</v>
      </c>
      <c r="D98" s="110">
        <v>120</v>
      </c>
      <c r="E98" s="110">
        <v>15000</v>
      </c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</row>
    <row r="99" spans="1:1024" ht="75" customHeight="1" x14ac:dyDescent="0.55000000000000004">
      <c r="A99" s="108"/>
      <c r="B99" s="114" t="s">
        <v>289</v>
      </c>
      <c r="C99" s="110" t="s">
        <v>48</v>
      </c>
      <c r="D99" s="110">
        <v>60</v>
      </c>
      <c r="E99" s="110">
        <v>16500</v>
      </c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  <c r="XY99"/>
      <c r="XZ99"/>
      <c r="YA99"/>
      <c r="YB99"/>
      <c r="YC99"/>
      <c r="YD99"/>
      <c r="YE99"/>
      <c r="YF99"/>
      <c r="YG99"/>
      <c r="YH99"/>
      <c r="YI99"/>
      <c r="YJ99"/>
      <c r="YK99"/>
      <c r="YL99"/>
      <c r="YM99"/>
      <c r="YN99"/>
      <c r="YO99"/>
      <c r="YP99"/>
      <c r="YQ99"/>
      <c r="YR99"/>
      <c r="YS99"/>
      <c r="YT99"/>
      <c r="YU99"/>
      <c r="YV99"/>
      <c r="YW99"/>
      <c r="YX99"/>
      <c r="YY99"/>
      <c r="YZ99"/>
      <c r="ZA99"/>
      <c r="ZB99"/>
      <c r="ZC99"/>
      <c r="ZD99"/>
      <c r="ZE99"/>
      <c r="ZF99"/>
      <c r="ZG99"/>
      <c r="ZH99"/>
      <c r="ZI99"/>
      <c r="ZJ99"/>
      <c r="ZK99"/>
      <c r="ZL99"/>
      <c r="ZM99"/>
      <c r="ZN99"/>
      <c r="ZO99"/>
      <c r="ZP99"/>
      <c r="ZQ99"/>
      <c r="ZR99"/>
      <c r="ZS99"/>
      <c r="ZT99"/>
      <c r="ZU99"/>
      <c r="ZV99"/>
      <c r="ZW99"/>
      <c r="ZX99"/>
      <c r="ZY99"/>
      <c r="ZZ99"/>
      <c r="AAA99"/>
      <c r="AAB99"/>
      <c r="AAC99"/>
      <c r="AAD99"/>
      <c r="AAE99"/>
      <c r="AAF99"/>
      <c r="AAG99"/>
      <c r="AAH99"/>
      <c r="AAI99"/>
      <c r="AAJ99"/>
      <c r="AAK99"/>
      <c r="AAL99"/>
      <c r="AAM99"/>
      <c r="AAN99"/>
      <c r="AAO99"/>
      <c r="AAP99"/>
      <c r="AAQ99"/>
      <c r="AAR99"/>
      <c r="AAS99"/>
      <c r="AAT99"/>
      <c r="AAU99"/>
      <c r="AAV99"/>
      <c r="AAW99"/>
      <c r="AAX99"/>
      <c r="AAY99"/>
      <c r="AAZ99"/>
      <c r="ABA99"/>
      <c r="ABB99"/>
      <c r="ABC99"/>
      <c r="ABD99"/>
      <c r="ABE99"/>
      <c r="ABF99"/>
      <c r="ABG99"/>
      <c r="ABH99"/>
      <c r="ABI99"/>
      <c r="ABJ99"/>
      <c r="ABK99"/>
      <c r="ABL99"/>
      <c r="ABM99"/>
      <c r="ABN99"/>
      <c r="ABO99"/>
      <c r="ABP99"/>
      <c r="ABQ99"/>
      <c r="ABR99"/>
      <c r="ABS99"/>
      <c r="ABT99"/>
      <c r="ABU99"/>
      <c r="ABV99"/>
      <c r="ABW99"/>
      <c r="ABX99"/>
      <c r="ABY99"/>
      <c r="ABZ99"/>
      <c r="ACA99"/>
      <c r="ACB99"/>
      <c r="ACC99"/>
      <c r="ACD99"/>
      <c r="ACE99"/>
      <c r="ACF99"/>
      <c r="ACG99"/>
      <c r="ACH99"/>
      <c r="ACI99"/>
      <c r="ACJ99"/>
      <c r="ACK99"/>
      <c r="ACL99"/>
      <c r="ACM99"/>
      <c r="ACN99"/>
      <c r="ACO99"/>
      <c r="ACP99"/>
      <c r="ACQ99"/>
      <c r="ACR99"/>
      <c r="ACS99"/>
      <c r="ACT99"/>
      <c r="ACU99"/>
      <c r="ACV99"/>
      <c r="ACW99"/>
      <c r="ACX99"/>
      <c r="ACY99"/>
      <c r="ACZ99"/>
      <c r="ADA99"/>
      <c r="ADB99"/>
      <c r="ADC99"/>
      <c r="ADD99"/>
      <c r="ADE99"/>
      <c r="ADF99"/>
      <c r="ADG99"/>
      <c r="ADH99"/>
      <c r="ADI99"/>
      <c r="ADJ99"/>
      <c r="ADK99"/>
      <c r="ADL99"/>
      <c r="ADM99"/>
      <c r="ADN99"/>
      <c r="ADO99"/>
      <c r="ADP99"/>
      <c r="ADQ99"/>
      <c r="ADR99"/>
      <c r="ADS99"/>
      <c r="ADT99"/>
      <c r="ADU99"/>
      <c r="ADV99"/>
      <c r="ADW99"/>
      <c r="ADX99"/>
      <c r="ADY99"/>
      <c r="ADZ99"/>
      <c r="AEA99"/>
      <c r="AEB99"/>
      <c r="AEC99"/>
      <c r="AED99"/>
      <c r="AEE99"/>
      <c r="AEF99"/>
      <c r="AEG99"/>
      <c r="AEH99"/>
      <c r="AEI99"/>
      <c r="AEJ99"/>
      <c r="AEK99"/>
      <c r="AEL99"/>
      <c r="AEM99"/>
      <c r="AEN99"/>
      <c r="AEO99"/>
      <c r="AEP99"/>
      <c r="AEQ99"/>
      <c r="AER99"/>
      <c r="AES99"/>
      <c r="AET99"/>
      <c r="AEU99"/>
      <c r="AEV99"/>
      <c r="AEW99"/>
      <c r="AEX99"/>
      <c r="AEY99"/>
      <c r="AEZ99"/>
      <c r="AFA99"/>
      <c r="AFB99"/>
      <c r="AFC99"/>
      <c r="AFD99"/>
      <c r="AFE99"/>
      <c r="AFF99"/>
      <c r="AFG99"/>
      <c r="AFH99"/>
      <c r="AFI99"/>
      <c r="AFJ99"/>
      <c r="AFK99"/>
      <c r="AFL99"/>
      <c r="AFM99"/>
      <c r="AFN99"/>
      <c r="AFO99"/>
      <c r="AFP99"/>
      <c r="AFQ99"/>
      <c r="AFR99"/>
      <c r="AFS99"/>
      <c r="AFT99"/>
      <c r="AFU99"/>
      <c r="AFV99"/>
      <c r="AFW99"/>
      <c r="AFX99"/>
      <c r="AFY99"/>
      <c r="AFZ99"/>
      <c r="AGA99"/>
      <c r="AGB99"/>
      <c r="AGC99"/>
      <c r="AGD99"/>
      <c r="AGE99"/>
      <c r="AGF99"/>
      <c r="AGG99"/>
      <c r="AGH99"/>
      <c r="AGI99"/>
      <c r="AGJ99"/>
      <c r="AGK99"/>
      <c r="AGL99"/>
      <c r="AGM99"/>
      <c r="AGN99"/>
      <c r="AGO99"/>
      <c r="AGP99"/>
      <c r="AGQ99"/>
      <c r="AGR99"/>
      <c r="AGS99"/>
      <c r="AGT99"/>
      <c r="AGU99"/>
      <c r="AGV99"/>
      <c r="AGW99"/>
      <c r="AGX99"/>
      <c r="AGY99"/>
      <c r="AGZ99"/>
      <c r="AHA99"/>
      <c r="AHB99"/>
      <c r="AHC99"/>
      <c r="AHD99"/>
      <c r="AHE99"/>
      <c r="AHF99"/>
      <c r="AHG99"/>
      <c r="AHH99"/>
      <c r="AHI99"/>
      <c r="AHJ99"/>
      <c r="AHK99"/>
      <c r="AHL99"/>
      <c r="AHM99"/>
      <c r="AHN99"/>
      <c r="AHO99"/>
      <c r="AHP99"/>
      <c r="AHQ99"/>
      <c r="AHR99"/>
      <c r="AHS99"/>
      <c r="AHT99"/>
      <c r="AHU99"/>
      <c r="AHV99"/>
      <c r="AHW99"/>
      <c r="AHX99"/>
      <c r="AHY99"/>
      <c r="AHZ99"/>
      <c r="AIA99"/>
      <c r="AIB99"/>
      <c r="AIC99"/>
      <c r="AID99"/>
      <c r="AIE99"/>
      <c r="AIF99"/>
      <c r="AIG99"/>
      <c r="AIH99"/>
      <c r="AII99"/>
      <c r="AIJ99"/>
      <c r="AIK99"/>
      <c r="AIL99"/>
      <c r="AIM99"/>
      <c r="AIN99"/>
      <c r="AIO99"/>
      <c r="AIP99"/>
      <c r="AIQ99"/>
      <c r="AIR99"/>
      <c r="AIS99"/>
      <c r="AIT99"/>
      <c r="AIU99"/>
      <c r="AIV99"/>
      <c r="AIW99"/>
      <c r="AIX99"/>
      <c r="AIY99"/>
      <c r="AIZ99"/>
      <c r="AJA99"/>
      <c r="AJB99"/>
      <c r="AJC99"/>
      <c r="AJD99"/>
      <c r="AJE99"/>
      <c r="AJF99"/>
      <c r="AJG99"/>
      <c r="AJH99"/>
      <c r="AJI99"/>
      <c r="AJJ99"/>
      <c r="AJK99"/>
      <c r="AJL99"/>
      <c r="AJM99"/>
      <c r="AJN99"/>
      <c r="AJO99"/>
      <c r="AJP99"/>
      <c r="AJQ99"/>
      <c r="AJR99"/>
      <c r="AJS99"/>
      <c r="AJT99"/>
      <c r="AJU99"/>
      <c r="AJV99"/>
      <c r="AJW99"/>
      <c r="AJX99"/>
      <c r="AJY99"/>
      <c r="AJZ99"/>
      <c r="AKA99"/>
      <c r="AKB99"/>
      <c r="AKC99"/>
      <c r="AKD99"/>
      <c r="AKE99"/>
      <c r="AKF99"/>
      <c r="AKG99"/>
      <c r="AKH99"/>
      <c r="AKI99"/>
      <c r="AKJ99"/>
      <c r="AKK99"/>
      <c r="AKL99"/>
      <c r="AKM99"/>
      <c r="AKN99"/>
      <c r="AKO99"/>
      <c r="AKP99"/>
      <c r="AKQ99"/>
      <c r="AKR99"/>
      <c r="AKS99"/>
      <c r="AKT99"/>
      <c r="AKU99"/>
      <c r="AKV99"/>
      <c r="AKW99"/>
      <c r="AKX99"/>
      <c r="AKY99"/>
      <c r="AKZ99"/>
      <c r="ALA99"/>
      <c r="ALB99"/>
      <c r="ALC99"/>
      <c r="ALD99"/>
      <c r="ALE99"/>
      <c r="ALF99"/>
      <c r="ALG99"/>
      <c r="ALH99"/>
      <c r="ALI99"/>
      <c r="ALJ99"/>
      <c r="ALK99"/>
      <c r="ALL99"/>
      <c r="ALM99"/>
      <c r="ALN99"/>
      <c r="ALO99"/>
      <c r="ALP99"/>
      <c r="ALQ99"/>
      <c r="ALR99"/>
      <c r="ALS99"/>
      <c r="ALT99"/>
      <c r="ALU99"/>
      <c r="ALV99"/>
      <c r="ALW99"/>
      <c r="ALX99"/>
      <c r="ALY99"/>
      <c r="ALZ99"/>
      <c r="AMA99"/>
      <c r="AMB99"/>
      <c r="AMC99"/>
      <c r="AMD99"/>
      <c r="AME99"/>
      <c r="AMF99"/>
      <c r="AMG99"/>
      <c r="AMH99"/>
      <c r="AMI99"/>
      <c r="AMJ99"/>
    </row>
    <row r="100" spans="1:1024" ht="75" customHeight="1" x14ac:dyDescent="0.55000000000000004">
      <c r="A100" s="108"/>
      <c r="B100" s="114" t="s">
        <v>290</v>
      </c>
      <c r="C100" s="110" t="s">
        <v>291</v>
      </c>
      <c r="D100" s="110">
        <v>90</v>
      </c>
      <c r="E100" s="110">
        <v>16500</v>
      </c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  <c r="XY100"/>
      <c r="XZ100"/>
      <c r="YA100"/>
      <c r="YB100"/>
      <c r="YC100"/>
      <c r="YD100"/>
      <c r="YE100"/>
      <c r="YF100"/>
      <c r="YG100"/>
      <c r="YH100"/>
      <c r="YI100"/>
      <c r="YJ100"/>
      <c r="YK100"/>
      <c r="YL100"/>
      <c r="YM100"/>
      <c r="YN100"/>
      <c r="YO100"/>
      <c r="YP100"/>
      <c r="YQ100"/>
      <c r="YR100"/>
      <c r="YS100"/>
      <c r="YT100"/>
      <c r="YU100"/>
      <c r="YV100"/>
      <c r="YW100"/>
      <c r="YX100"/>
      <c r="YY100"/>
      <c r="YZ100"/>
      <c r="ZA100"/>
      <c r="ZB100"/>
      <c r="ZC100"/>
      <c r="ZD100"/>
      <c r="ZE100"/>
      <c r="ZF100"/>
      <c r="ZG100"/>
      <c r="ZH100"/>
      <c r="ZI100"/>
      <c r="ZJ100"/>
      <c r="ZK100"/>
      <c r="ZL100"/>
      <c r="ZM100"/>
      <c r="ZN100"/>
      <c r="ZO100"/>
      <c r="ZP100"/>
      <c r="ZQ100"/>
      <c r="ZR100"/>
      <c r="ZS100"/>
      <c r="ZT100"/>
      <c r="ZU100"/>
      <c r="ZV100"/>
      <c r="ZW100"/>
      <c r="ZX100"/>
      <c r="ZY100"/>
      <c r="ZZ100"/>
      <c r="AAA100"/>
      <c r="AAB100"/>
      <c r="AAC100"/>
      <c r="AAD100"/>
      <c r="AAE100"/>
      <c r="AAF100"/>
      <c r="AAG100"/>
      <c r="AAH100"/>
      <c r="AAI100"/>
      <c r="AAJ100"/>
      <c r="AAK100"/>
      <c r="AAL100"/>
      <c r="AAM100"/>
      <c r="AAN100"/>
      <c r="AAO100"/>
      <c r="AAP100"/>
      <c r="AAQ100"/>
      <c r="AAR100"/>
      <c r="AAS100"/>
      <c r="AAT100"/>
      <c r="AAU100"/>
      <c r="AAV100"/>
      <c r="AAW100"/>
      <c r="AAX100"/>
      <c r="AAY100"/>
      <c r="AAZ100"/>
      <c r="ABA100"/>
      <c r="ABB100"/>
      <c r="ABC100"/>
      <c r="ABD100"/>
      <c r="ABE100"/>
      <c r="ABF100"/>
      <c r="ABG100"/>
      <c r="ABH100"/>
      <c r="ABI100"/>
      <c r="ABJ100"/>
      <c r="ABK100"/>
      <c r="ABL100"/>
      <c r="ABM100"/>
      <c r="ABN100"/>
      <c r="ABO100"/>
      <c r="ABP100"/>
      <c r="ABQ100"/>
      <c r="ABR100"/>
      <c r="ABS100"/>
      <c r="ABT100"/>
      <c r="ABU100"/>
      <c r="ABV100"/>
      <c r="ABW100"/>
      <c r="ABX100"/>
      <c r="ABY100"/>
      <c r="ABZ100"/>
      <c r="ACA100"/>
      <c r="ACB100"/>
      <c r="ACC100"/>
      <c r="ACD100"/>
      <c r="ACE100"/>
      <c r="ACF100"/>
      <c r="ACG100"/>
      <c r="ACH100"/>
      <c r="ACI100"/>
      <c r="ACJ100"/>
      <c r="ACK100"/>
      <c r="ACL100"/>
      <c r="ACM100"/>
      <c r="ACN100"/>
      <c r="ACO100"/>
      <c r="ACP100"/>
      <c r="ACQ100"/>
      <c r="ACR100"/>
      <c r="ACS100"/>
      <c r="ACT100"/>
      <c r="ACU100"/>
      <c r="ACV100"/>
      <c r="ACW100"/>
      <c r="ACX100"/>
      <c r="ACY100"/>
      <c r="ACZ100"/>
      <c r="ADA100"/>
      <c r="ADB100"/>
      <c r="ADC100"/>
      <c r="ADD100"/>
      <c r="ADE100"/>
      <c r="ADF100"/>
      <c r="ADG100"/>
      <c r="ADH100"/>
      <c r="ADI100"/>
      <c r="ADJ100"/>
      <c r="ADK100"/>
      <c r="ADL100"/>
      <c r="ADM100"/>
      <c r="ADN100"/>
      <c r="ADO100"/>
      <c r="ADP100"/>
      <c r="ADQ100"/>
      <c r="ADR100"/>
      <c r="ADS100"/>
      <c r="ADT100"/>
      <c r="ADU100"/>
      <c r="ADV100"/>
      <c r="ADW100"/>
      <c r="ADX100"/>
      <c r="ADY100"/>
      <c r="ADZ100"/>
      <c r="AEA100"/>
      <c r="AEB100"/>
      <c r="AEC100"/>
      <c r="AED100"/>
      <c r="AEE100"/>
      <c r="AEF100"/>
      <c r="AEG100"/>
      <c r="AEH100"/>
      <c r="AEI100"/>
      <c r="AEJ100"/>
      <c r="AEK100"/>
      <c r="AEL100"/>
      <c r="AEM100"/>
      <c r="AEN100"/>
      <c r="AEO100"/>
      <c r="AEP100"/>
      <c r="AEQ100"/>
      <c r="AER100"/>
      <c r="AES100"/>
      <c r="AET100"/>
      <c r="AEU100"/>
      <c r="AEV100"/>
      <c r="AEW100"/>
      <c r="AEX100"/>
      <c r="AEY100"/>
      <c r="AEZ100"/>
      <c r="AFA100"/>
      <c r="AFB100"/>
      <c r="AFC100"/>
      <c r="AFD100"/>
      <c r="AFE100"/>
      <c r="AFF100"/>
      <c r="AFG100"/>
      <c r="AFH100"/>
      <c r="AFI100"/>
      <c r="AFJ100"/>
      <c r="AFK100"/>
      <c r="AFL100"/>
      <c r="AFM100"/>
      <c r="AFN100"/>
      <c r="AFO100"/>
      <c r="AFP100"/>
      <c r="AFQ100"/>
      <c r="AFR100"/>
      <c r="AFS100"/>
      <c r="AFT100"/>
      <c r="AFU100"/>
      <c r="AFV100"/>
      <c r="AFW100"/>
      <c r="AFX100"/>
      <c r="AFY100"/>
      <c r="AFZ100"/>
      <c r="AGA100"/>
      <c r="AGB100"/>
      <c r="AGC100"/>
      <c r="AGD100"/>
      <c r="AGE100"/>
      <c r="AGF100"/>
      <c r="AGG100"/>
      <c r="AGH100"/>
      <c r="AGI100"/>
      <c r="AGJ100"/>
      <c r="AGK100"/>
      <c r="AGL100"/>
      <c r="AGM100"/>
      <c r="AGN100"/>
      <c r="AGO100"/>
      <c r="AGP100"/>
      <c r="AGQ100"/>
      <c r="AGR100"/>
      <c r="AGS100"/>
      <c r="AGT100"/>
      <c r="AGU100"/>
      <c r="AGV100"/>
      <c r="AGW100"/>
      <c r="AGX100"/>
      <c r="AGY100"/>
      <c r="AGZ100"/>
      <c r="AHA100"/>
      <c r="AHB100"/>
      <c r="AHC100"/>
      <c r="AHD100"/>
      <c r="AHE100"/>
      <c r="AHF100"/>
      <c r="AHG100"/>
      <c r="AHH100"/>
      <c r="AHI100"/>
      <c r="AHJ100"/>
      <c r="AHK100"/>
      <c r="AHL100"/>
      <c r="AHM100"/>
      <c r="AHN100"/>
      <c r="AHO100"/>
      <c r="AHP100"/>
      <c r="AHQ100"/>
      <c r="AHR100"/>
      <c r="AHS100"/>
      <c r="AHT100"/>
      <c r="AHU100"/>
      <c r="AHV100"/>
      <c r="AHW100"/>
      <c r="AHX100"/>
      <c r="AHY100"/>
      <c r="AHZ100"/>
      <c r="AIA100"/>
      <c r="AIB100"/>
      <c r="AIC100"/>
      <c r="AID100"/>
      <c r="AIE100"/>
      <c r="AIF100"/>
      <c r="AIG100"/>
      <c r="AIH100"/>
      <c r="AII100"/>
      <c r="AIJ100"/>
      <c r="AIK100"/>
      <c r="AIL100"/>
      <c r="AIM100"/>
      <c r="AIN100"/>
      <c r="AIO100"/>
      <c r="AIP100"/>
      <c r="AIQ100"/>
      <c r="AIR100"/>
      <c r="AIS100"/>
      <c r="AIT100"/>
      <c r="AIU100"/>
      <c r="AIV100"/>
      <c r="AIW100"/>
      <c r="AIX100"/>
      <c r="AIY100"/>
      <c r="AIZ100"/>
      <c r="AJA100"/>
      <c r="AJB100"/>
      <c r="AJC100"/>
      <c r="AJD100"/>
      <c r="AJE100"/>
      <c r="AJF100"/>
      <c r="AJG100"/>
      <c r="AJH100"/>
      <c r="AJI100"/>
      <c r="AJJ100"/>
      <c r="AJK100"/>
      <c r="AJL100"/>
      <c r="AJM100"/>
      <c r="AJN100"/>
      <c r="AJO100"/>
      <c r="AJP100"/>
      <c r="AJQ100"/>
      <c r="AJR100"/>
      <c r="AJS100"/>
      <c r="AJT100"/>
      <c r="AJU100"/>
      <c r="AJV100"/>
      <c r="AJW100"/>
      <c r="AJX100"/>
      <c r="AJY100"/>
      <c r="AJZ100"/>
      <c r="AKA100"/>
      <c r="AKB100"/>
      <c r="AKC100"/>
      <c r="AKD100"/>
      <c r="AKE100"/>
      <c r="AKF100"/>
      <c r="AKG100"/>
      <c r="AKH100"/>
      <c r="AKI100"/>
      <c r="AKJ100"/>
      <c r="AKK100"/>
      <c r="AKL100"/>
      <c r="AKM100"/>
      <c r="AKN100"/>
      <c r="AKO100"/>
      <c r="AKP100"/>
      <c r="AKQ100"/>
      <c r="AKR100"/>
      <c r="AKS100"/>
      <c r="AKT100"/>
      <c r="AKU100"/>
      <c r="AKV100"/>
      <c r="AKW100"/>
      <c r="AKX100"/>
      <c r="AKY100"/>
      <c r="AKZ100"/>
      <c r="ALA100"/>
      <c r="ALB100"/>
      <c r="ALC100"/>
      <c r="ALD100"/>
      <c r="ALE100"/>
      <c r="ALF100"/>
      <c r="ALG100"/>
      <c r="ALH100"/>
      <c r="ALI100"/>
      <c r="ALJ100"/>
      <c r="ALK100"/>
      <c r="ALL100"/>
      <c r="ALM100"/>
      <c r="ALN100"/>
      <c r="ALO100"/>
      <c r="ALP100"/>
      <c r="ALQ100"/>
      <c r="ALR100"/>
      <c r="ALS100"/>
      <c r="ALT100"/>
      <c r="ALU100"/>
      <c r="ALV100"/>
      <c r="ALW100"/>
      <c r="ALX100"/>
      <c r="ALY100"/>
      <c r="ALZ100"/>
      <c r="AMA100"/>
      <c r="AMB100"/>
      <c r="AMC100"/>
      <c r="AMD100"/>
      <c r="AME100"/>
      <c r="AMF100"/>
      <c r="AMG100"/>
      <c r="AMH100"/>
      <c r="AMI100"/>
      <c r="AMJ100"/>
    </row>
    <row r="101" spans="1:1024" s="111" customFormat="1" ht="52.5" customHeight="1" x14ac:dyDescent="0.55000000000000004">
      <c r="A101" s="108"/>
      <c r="B101" s="148" t="s">
        <v>292</v>
      </c>
      <c r="C101" s="110"/>
      <c r="D101" s="110"/>
      <c r="E101" s="110"/>
      <c r="ALX101" s="112"/>
      <c r="ALY101" s="112"/>
      <c r="ALZ101" s="112"/>
      <c r="AMA101" s="112"/>
      <c r="AMB101" s="112"/>
      <c r="AMC101" s="112"/>
      <c r="AMD101" s="112"/>
      <c r="AME101" s="112"/>
      <c r="AMF101" s="112"/>
      <c r="AMG101" s="112"/>
      <c r="AMH101" s="113"/>
      <c r="AMI101" s="113"/>
      <c r="AMJ101" s="113"/>
    </row>
    <row r="102" spans="1:1024" ht="75" customHeight="1" x14ac:dyDescent="0.55000000000000004">
      <c r="A102" s="108"/>
      <c r="B102" s="149" t="s">
        <v>293</v>
      </c>
      <c r="C102" s="143" t="s">
        <v>48</v>
      </c>
      <c r="D102" s="110">
        <v>60</v>
      </c>
      <c r="E102" s="110">
        <v>16500</v>
      </c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 s="112"/>
      <c r="ALY102" s="112"/>
      <c r="ALZ102" s="112"/>
      <c r="AMA102" s="112"/>
      <c r="AMB102" s="112"/>
      <c r="AMC102" s="112"/>
      <c r="AMD102" s="112"/>
      <c r="AME102" s="112"/>
      <c r="AMF102" s="112"/>
      <c r="AMG102" s="112"/>
      <c r="AMH102" s="113"/>
      <c r="AMI102" s="113"/>
      <c r="AMJ102" s="113"/>
    </row>
    <row r="103" spans="1:1024" ht="75" customHeight="1" x14ac:dyDescent="0.55000000000000004">
      <c r="A103" s="108"/>
      <c r="B103" s="149" t="s">
        <v>294</v>
      </c>
      <c r="C103" s="110" t="s">
        <v>295</v>
      </c>
      <c r="D103" s="110">
        <v>90</v>
      </c>
      <c r="E103" s="110">
        <v>16500</v>
      </c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  <c r="XY103"/>
      <c r="XZ103"/>
      <c r="YA103"/>
      <c r="YB103"/>
      <c r="YC103"/>
      <c r="YD103"/>
      <c r="YE103"/>
      <c r="YF103"/>
      <c r="YG103"/>
      <c r="YH103"/>
      <c r="YI103"/>
      <c r="YJ103"/>
      <c r="YK103"/>
      <c r="YL103"/>
      <c r="YM103"/>
      <c r="YN103"/>
      <c r="YO103"/>
      <c r="YP103"/>
      <c r="YQ103"/>
      <c r="YR103"/>
      <c r="YS103"/>
      <c r="YT103"/>
      <c r="YU103"/>
      <c r="YV103"/>
      <c r="YW103"/>
      <c r="YX103"/>
      <c r="YY103"/>
      <c r="YZ103"/>
      <c r="ZA103"/>
      <c r="ZB103"/>
      <c r="ZC103"/>
      <c r="ZD103"/>
      <c r="ZE103"/>
      <c r="ZF103"/>
      <c r="ZG103"/>
      <c r="ZH103"/>
      <c r="ZI103"/>
      <c r="ZJ103"/>
      <c r="ZK103"/>
      <c r="ZL103"/>
      <c r="ZM103"/>
      <c r="ZN103"/>
      <c r="ZO103"/>
      <c r="ZP103"/>
      <c r="ZQ103"/>
      <c r="ZR103"/>
      <c r="ZS103"/>
      <c r="ZT103"/>
      <c r="ZU103"/>
      <c r="ZV103"/>
      <c r="ZW103"/>
      <c r="ZX103"/>
      <c r="ZY103"/>
      <c r="ZZ103"/>
      <c r="AAA103"/>
      <c r="AAB103"/>
      <c r="AAC103"/>
      <c r="AAD103"/>
      <c r="AAE103"/>
      <c r="AAF103"/>
      <c r="AAG103"/>
      <c r="AAH103"/>
      <c r="AAI103"/>
      <c r="AAJ103"/>
      <c r="AAK103"/>
      <c r="AAL103"/>
      <c r="AAM103"/>
      <c r="AAN103"/>
      <c r="AAO103"/>
      <c r="AAP103"/>
      <c r="AAQ103"/>
      <c r="AAR103"/>
      <c r="AAS103"/>
      <c r="AAT103"/>
      <c r="AAU103"/>
      <c r="AAV103"/>
      <c r="AAW103"/>
      <c r="AAX103"/>
      <c r="AAY103"/>
      <c r="AAZ103"/>
      <c r="ABA103"/>
      <c r="ABB103"/>
      <c r="ABC103"/>
      <c r="ABD103"/>
      <c r="ABE103"/>
      <c r="ABF103"/>
      <c r="ABG103"/>
      <c r="ABH103"/>
      <c r="ABI103"/>
      <c r="ABJ103"/>
      <c r="ABK103"/>
      <c r="ABL103"/>
      <c r="ABM103"/>
      <c r="ABN103"/>
      <c r="ABO103"/>
      <c r="ABP103"/>
      <c r="ABQ103"/>
      <c r="ABR103"/>
      <c r="ABS103"/>
      <c r="ABT103"/>
      <c r="ABU103"/>
      <c r="ABV103"/>
      <c r="ABW103"/>
      <c r="ABX103"/>
      <c r="ABY103"/>
      <c r="ABZ103"/>
      <c r="ACA103"/>
      <c r="ACB103"/>
      <c r="ACC103"/>
      <c r="ACD103"/>
      <c r="ACE103"/>
      <c r="ACF103"/>
      <c r="ACG103"/>
      <c r="ACH103"/>
      <c r="ACI103"/>
      <c r="ACJ103"/>
      <c r="ACK103"/>
      <c r="ACL103"/>
      <c r="ACM103"/>
      <c r="ACN103"/>
      <c r="ACO103"/>
      <c r="ACP103"/>
      <c r="ACQ103"/>
      <c r="ACR103"/>
      <c r="ACS103"/>
      <c r="ACT103"/>
      <c r="ACU103"/>
      <c r="ACV103"/>
      <c r="ACW103"/>
      <c r="ACX103"/>
      <c r="ACY103"/>
      <c r="ACZ103"/>
      <c r="ADA103"/>
      <c r="ADB103"/>
      <c r="ADC103"/>
      <c r="ADD103"/>
      <c r="ADE103"/>
      <c r="ADF103"/>
      <c r="ADG103"/>
      <c r="ADH103"/>
      <c r="ADI103"/>
      <c r="ADJ103"/>
      <c r="ADK103"/>
      <c r="ADL103"/>
      <c r="ADM103"/>
      <c r="ADN103"/>
      <c r="ADO103"/>
      <c r="ADP103"/>
      <c r="ADQ103"/>
      <c r="ADR103"/>
      <c r="ADS103"/>
      <c r="ADT103"/>
      <c r="ADU103"/>
      <c r="ADV103"/>
      <c r="ADW103"/>
      <c r="ADX103"/>
      <c r="ADY103"/>
      <c r="ADZ103"/>
      <c r="AEA103"/>
      <c r="AEB103"/>
      <c r="AEC103"/>
      <c r="AED103"/>
      <c r="AEE103"/>
      <c r="AEF103"/>
      <c r="AEG103"/>
      <c r="AEH103"/>
      <c r="AEI103"/>
      <c r="AEJ103"/>
      <c r="AEK103"/>
      <c r="AEL103"/>
      <c r="AEM103"/>
      <c r="AEN103"/>
      <c r="AEO103"/>
      <c r="AEP103"/>
      <c r="AEQ103"/>
      <c r="AER103"/>
      <c r="AES103"/>
      <c r="AET103"/>
      <c r="AEU103"/>
      <c r="AEV103"/>
      <c r="AEW103"/>
      <c r="AEX103"/>
      <c r="AEY103"/>
      <c r="AEZ103"/>
      <c r="AFA103"/>
      <c r="AFB103"/>
      <c r="AFC103"/>
      <c r="AFD103"/>
      <c r="AFE103"/>
      <c r="AFF103"/>
      <c r="AFG103"/>
      <c r="AFH103"/>
      <c r="AFI103"/>
      <c r="AFJ103"/>
      <c r="AFK103"/>
      <c r="AFL103"/>
      <c r="AFM103"/>
      <c r="AFN103"/>
      <c r="AFO103"/>
      <c r="AFP103"/>
      <c r="AFQ103"/>
      <c r="AFR103"/>
      <c r="AFS103"/>
      <c r="AFT103"/>
      <c r="AFU103"/>
      <c r="AFV103"/>
      <c r="AFW103"/>
      <c r="AFX103"/>
      <c r="AFY103"/>
      <c r="AFZ103"/>
      <c r="AGA103"/>
      <c r="AGB103"/>
      <c r="AGC103"/>
      <c r="AGD103"/>
      <c r="AGE103"/>
      <c r="AGF103"/>
      <c r="AGG103"/>
      <c r="AGH103"/>
      <c r="AGI103"/>
      <c r="AGJ103"/>
      <c r="AGK103"/>
      <c r="AGL103"/>
      <c r="AGM103"/>
      <c r="AGN103"/>
      <c r="AGO103"/>
      <c r="AGP103"/>
      <c r="AGQ103"/>
      <c r="AGR103"/>
      <c r="AGS103"/>
      <c r="AGT103"/>
      <c r="AGU103"/>
      <c r="AGV103"/>
      <c r="AGW103"/>
      <c r="AGX103"/>
      <c r="AGY103"/>
      <c r="AGZ103"/>
      <c r="AHA103"/>
      <c r="AHB103"/>
      <c r="AHC103"/>
      <c r="AHD103"/>
      <c r="AHE103"/>
      <c r="AHF103"/>
      <c r="AHG103"/>
      <c r="AHH103"/>
      <c r="AHI103"/>
      <c r="AHJ103"/>
      <c r="AHK103"/>
      <c r="AHL103"/>
      <c r="AHM103"/>
      <c r="AHN103"/>
      <c r="AHO103"/>
      <c r="AHP103"/>
      <c r="AHQ103"/>
      <c r="AHR103"/>
      <c r="AHS103"/>
      <c r="AHT103"/>
      <c r="AHU103"/>
      <c r="AHV103"/>
      <c r="AHW103"/>
      <c r="AHX103"/>
      <c r="AHY103"/>
      <c r="AHZ103"/>
      <c r="AIA103"/>
      <c r="AIB103"/>
      <c r="AIC103"/>
      <c r="AID103"/>
      <c r="AIE103"/>
      <c r="AIF103"/>
      <c r="AIG103"/>
      <c r="AIH103"/>
      <c r="AII103"/>
      <c r="AIJ103"/>
      <c r="AIK103"/>
      <c r="AIL103"/>
      <c r="AIM103"/>
      <c r="AIN103"/>
      <c r="AIO103"/>
      <c r="AIP103"/>
      <c r="AIQ103"/>
      <c r="AIR103"/>
      <c r="AIS103"/>
      <c r="AIT103"/>
      <c r="AIU103"/>
      <c r="AIV103"/>
      <c r="AIW103"/>
      <c r="AIX103"/>
      <c r="AIY103"/>
      <c r="AIZ103"/>
      <c r="AJA103"/>
      <c r="AJB103"/>
      <c r="AJC103"/>
      <c r="AJD103"/>
      <c r="AJE103"/>
      <c r="AJF103"/>
      <c r="AJG103"/>
      <c r="AJH103"/>
      <c r="AJI103"/>
      <c r="AJJ103"/>
      <c r="AJK103"/>
      <c r="AJL103"/>
      <c r="AJM103"/>
      <c r="AJN103"/>
      <c r="AJO103"/>
      <c r="AJP103"/>
      <c r="AJQ103"/>
      <c r="AJR103"/>
      <c r="AJS103"/>
      <c r="AJT103"/>
      <c r="AJU103"/>
      <c r="AJV103"/>
      <c r="AJW103"/>
      <c r="AJX103"/>
      <c r="AJY103"/>
      <c r="AJZ103"/>
      <c r="AKA103"/>
      <c r="AKB103"/>
      <c r="AKC103"/>
      <c r="AKD103"/>
      <c r="AKE103"/>
      <c r="AKF103"/>
      <c r="AKG103"/>
      <c r="AKH103"/>
      <c r="AKI103"/>
      <c r="AKJ103"/>
      <c r="AKK103"/>
      <c r="AKL103"/>
      <c r="AKM103"/>
      <c r="AKN103"/>
      <c r="AKO103"/>
      <c r="AKP103"/>
      <c r="AKQ103"/>
      <c r="AKR103"/>
      <c r="AKS103"/>
      <c r="AKT103"/>
      <c r="AKU103"/>
      <c r="AKV103"/>
      <c r="AKW103"/>
      <c r="AKX103"/>
      <c r="AKY103"/>
      <c r="AKZ103"/>
      <c r="ALA103"/>
      <c r="ALB103"/>
      <c r="ALC103"/>
      <c r="ALD103"/>
      <c r="ALE103"/>
      <c r="ALF103"/>
      <c r="ALG103"/>
      <c r="ALH103"/>
      <c r="ALI103"/>
      <c r="ALJ103"/>
      <c r="ALK103"/>
      <c r="ALL103"/>
      <c r="ALM103"/>
      <c r="ALN103"/>
      <c r="ALO103"/>
      <c r="ALP103"/>
      <c r="ALQ103"/>
      <c r="ALR103"/>
      <c r="ALS103"/>
      <c r="ALT103"/>
      <c r="ALU103"/>
      <c r="ALV103"/>
      <c r="ALW103"/>
      <c r="ALX103" s="112"/>
      <c r="ALY103" s="112"/>
      <c r="ALZ103" s="112"/>
      <c r="AMA103" s="112"/>
      <c r="AMB103" s="112"/>
      <c r="AMC103" s="112"/>
      <c r="AMD103" s="112"/>
      <c r="AME103" s="112"/>
      <c r="AMF103" s="112"/>
      <c r="AMG103" s="112"/>
      <c r="AMH103" s="113"/>
      <c r="AMI103" s="113"/>
      <c r="AMJ103" s="113"/>
    </row>
    <row r="104" spans="1:1024" ht="75" customHeight="1" x14ac:dyDescent="0.55000000000000004">
      <c r="A104" s="108"/>
      <c r="B104" s="149" t="s">
        <v>296</v>
      </c>
      <c r="C104" s="147" t="s">
        <v>25</v>
      </c>
      <c r="D104" s="110">
        <v>120</v>
      </c>
      <c r="E104" s="110">
        <v>16500</v>
      </c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 s="112"/>
      <c r="ALY104" s="112"/>
      <c r="ALZ104" s="112"/>
      <c r="AMA104" s="112"/>
      <c r="AMB104" s="112"/>
      <c r="AMC104" s="112"/>
      <c r="AMD104" s="112"/>
      <c r="AME104" s="112"/>
      <c r="AMF104" s="112"/>
      <c r="AMG104" s="112"/>
      <c r="AMH104" s="113"/>
      <c r="AMI104" s="113"/>
      <c r="AMJ104" s="113"/>
    </row>
    <row r="105" spans="1:1024" s="127" customFormat="1" ht="60" customHeight="1" x14ac:dyDescent="0.55000000000000004">
      <c r="A105" s="150"/>
      <c r="B105" s="151" t="s">
        <v>297</v>
      </c>
      <c r="C105" s="152"/>
      <c r="D105" s="153"/>
      <c r="E105" s="154"/>
      <c r="AKQ105" s="128"/>
      <c r="AKR105" s="128"/>
      <c r="AKS105" s="128"/>
      <c r="AKT105" s="128"/>
      <c r="AKU105" s="128"/>
      <c r="AKV105" s="128"/>
      <c r="AKW105" s="128"/>
      <c r="AKX105" s="128"/>
      <c r="AKY105" s="128"/>
      <c r="AKZ105" s="128"/>
      <c r="ALA105" s="128"/>
      <c r="ALB105" s="128"/>
      <c r="ALC105" s="128"/>
      <c r="ALD105" s="128"/>
      <c r="ALE105" s="128"/>
      <c r="ALF105" s="128"/>
      <c r="ALG105" s="128"/>
      <c r="ALH105" s="128"/>
      <c r="ALI105" s="128"/>
      <c r="ALJ105" s="128"/>
      <c r="ALK105" s="128"/>
      <c r="ALL105" s="128"/>
      <c r="ALM105" s="128"/>
      <c r="ALN105" s="128"/>
      <c r="ALO105" s="128"/>
      <c r="ALP105" s="128"/>
      <c r="ALQ105" s="128"/>
      <c r="ALR105" s="128"/>
      <c r="ALS105" s="128"/>
      <c r="ALT105" s="128"/>
      <c r="ALU105" s="128"/>
      <c r="ALV105" s="128"/>
      <c r="ALW105" s="128"/>
      <c r="ALX105" s="128"/>
      <c r="ALY105" s="128"/>
      <c r="ALZ105" s="128"/>
      <c r="AMA105" s="128"/>
      <c r="AMB105" s="128"/>
      <c r="AMC105" s="128"/>
      <c r="AMD105" s="128"/>
      <c r="AME105" s="128"/>
      <c r="AMF105" s="128"/>
      <c r="AMG105" s="128"/>
      <c r="AMH105" s="98"/>
      <c r="AMI105" s="98"/>
      <c r="AMJ105" s="98"/>
    </row>
    <row r="106" spans="1:1024" ht="37.5" customHeight="1" x14ac:dyDescent="0.55000000000000004">
      <c r="A106" s="155"/>
      <c r="B106" s="156"/>
      <c r="C106" s="157"/>
      <c r="D106" s="157"/>
      <c r="E106" s="157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 s="97"/>
      <c r="AKR106" s="97"/>
      <c r="AKS106" s="97"/>
      <c r="AKT106" s="97"/>
      <c r="AKU106" s="97"/>
      <c r="AKV106" s="97"/>
      <c r="AKW106" s="97"/>
      <c r="AKX106" s="97"/>
      <c r="AKY106" s="97"/>
      <c r="AKZ106" s="97"/>
      <c r="ALA106" s="97"/>
      <c r="ALB106" s="97"/>
      <c r="ALC106" s="97"/>
      <c r="ALD106" s="97"/>
      <c r="ALE106" s="97"/>
      <c r="ALF106" s="97"/>
      <c r="ALG106" s="97"/>
      <c r="ALH106" s="97"/>
      <c r="ALI106" s="97"/>
      <c r="ALJ106" s="97"/>
      <c r="ALK106" s="97"/>
      <c r="ALL106" s="97"/>
      <c r="ALM106" s="97"/>
      <c r="ALN106" s="97"/>
      <c r="ALO106" s="97"/>
      <c r="ALP106" s="97"/>
      <c r="ALQ106" s="97"/>
      <c r="ALR106" s="97"/>
      <c r="ALS106" s="97"/>
      <c r="ALT106" s="97"/>
      <c r="ALU106" s="97"/>
      <c r="ALV106" s="97"/>
      <c r="ALW106" s="97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</row>
    <row r="107" spans="1:1024" ht="63.75" customHeight="1" x14ac:dyDescent="0.55000000000000004">
      <c r="A107"/>
      <c r="B107" s="543" t="s">
        <v>44</v>
      </c>
      <c r="C107" s="543"/>
      <c r="D107" s="543"/>
      <c r="E107" s="543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 s="97"/>
      <c r="AKR107" s="97"/>
      <c r="AKS107" s="97"/>
      <c r="AKT107" s="97"/>
      <c r="AKU107" s="97"/>
      <c r="AKV107" s="97"/>
      <c r="AKW107" s="97"/>
      <c r="AKX107" s="97"/>
      <c r="AKY107" s="97"/>
      <c r="AKZ107" s="97"/>
      <c r="ALA107" s="97"/>
      <c r="ALB107" s="97"/>
      <c r="ALC107" s="97"/>
      <c r="ALD107" s="97"/>
      <c r="ALE107" s="97"/>
      <c r="ALF107" s="97"/>
      <c r="ALG107" s="97"/>
      <c r="ALH107" s="97"/>
      <c r="ALI107" s="97"/>
      <c r="ALJ107" s="97"/>
      <c r="ALK107" s="97"/>
      <c r="ALL107" s="97"/>
      <c r="ALM107" s="97"/>
      <c r="ALN107" s="97"/>
      <c r="ALO107" s="97"/>
      <c r="ALP107" s="97"/>
      <c r="ALQ107" s="97"/>
      <c r="ALR107" s="97"/>
      <c r="ALS107" s="97"/>
      <c r="ALT107" s="97"/>
      <c r="ALU107" s="97"/>
      <c r="ALV107" s="97"/>
      <c r="ALW107" s="9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</row>
    <row r="108" spans="1:1024" s="94" customFormat="1" ht="77.25" customHeight="1" x14ac:dyDescent="0.5">
      <c r="A108" s="123"/>
      <c r="B108" s="136" t="s">
        <v>227</v>
      </c>
      <c r="C108" s="136" t="s">
        <v>8</v>
      </c>
      <c r="D108" s="136" t="s">
        <v>9</v>
      </c>
      <c r="E108" s="137" t="s">
        <v>10</v>
      </c>
      <c r="F108" s="158"/>
    </row>
    <row r="109" spans="1:1024" ht="77.25" customHeight="1" x14ac:dyDescent="0.55000000000000004">
      <c r="A109" s="123"/>
      <c r="B109" s="122" t="s">
        <v>298</v>
      </c>
      <c r="C109" s="106"/>
      <c r="D109" s="106"/>
      <c r="E109" s="159"/>
      <c r="F109" s="158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</row>
    <row r="110" spans="1:1024" s="111" customFormat="1" ht="77.25" customHeight="1" x14ac:dyDescent="0.55000000000000004">
      <c r="A110" s="108"/>
      <c r="B110" s="119" t="s">
        <v>299</v>
      </c>
      <c r="C110" s="143" t="s">
        <v>45</v>
      </c>
      <c r="D110" s="160">
        <v>180</v>
      </c>
      <c r="E110" s="110">
        <v>30000</v>
      </c>
      <c r="F110" s="161"/>
      <c r="G110" s="162"/>
      <c r="ALX110" s="112"/>
      <c r="ALY110" s="112"/>
      <c r="ALZ110" s="112"/>
      <c r="AMA110" s="112"/>
      <c r="AMB110" s="112"/>
      <c r="AMC110" s="112"/>
      <c r="AMD110" s="112"/>
      <c r="AME110" s="112"/>
      <c r="AMF110" s="112"/>
      <c r="AMG110" s="112"/>
      <c r="AMH110" s="113"/>
      <c r="AMI110" s="113"/>
      <c r="AMJ110" s="113"/>
    </row>
    <row r="111" spans="1:1024" ht="77.25" customHeight="1" x14ac:dyDescent="0.55000000000000004">
      <c r="A111" s="108"/>
      <c r="B111" s="119" t="s">
        <v>300</v>
      </c>
      <c r="C111" s="163" t="s">
        <v>45</v>
      </c>
      <c r="D111" s="163">
        <v>180</v>
      </c>
      <c r="E111" s="163">
        <v>27000</v>
      </c>
      <c r="F111" s="161"/>
      <c r="G111" s="162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 s="112"/>
      <c r="ALY111" s="112"/>
      <c r="ALZ111" s="112"/>
      <c r="AMA111" s="112"/>
      <c r="AMB111" s="112"/>
      <c r="AMC111" s="112"/>
      <c r="AMD111" s="112"/>
      <c r="AME111" s="112"/>
      <c r="AMF111" s="112"/>
      <c r="AMG111" s="112"/>
      <c r="AMH111" s="113"/>
      <c r="AMI111" s="113"/>
      <c r="AMJ111" s="113"/>
    </row>
    <row r="112" spans="1:1024" ht="77.25" customHeight="1" x14ac:dyDescent="0.55000000000000004">
      <c r="A112" s="108"/>
      <c r="B112" s="114" t="s">
        <v>301</v>
      </c>
      <c r="C112" s="110" t="s">
        <v>45</v>
      </c>
      <c r="D112" s="110">
        <v>180</v>
      </c>
      <c r="E112" s="110">
        <v>27000</v>
      </c>
      <c r="F112" s="161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 s="112"/>
      <c r="ALY112" s="112"/>
      <c r="ALZ112" s="112"/>
      <c r="AMA112" s="112"/>
      <c r="AMB112" s="112"/>
      <c r="AMC112" s="112"/>
      <c r="AMD112" s="112"/>
      <c r="AME112" s="112"/>
      <c r="AMF112" s="112"/>
      <c r="AMG112" s="112"/>
      <c r="AMH112" s="113"/>
      <c r="AMI112" s="113"/>
      <c r="AMJ112" s="113"/>
    </row>
    <row r="113" spans="1:1024" ht="40.5" customHeight="1" x14ac:dyDescent="0.55000000000000004">
      <c r="A113" s="108"/>
      <c r="B113" s="205"/>
      <c r="C113" s="206"/>
      <c r="D113" s="207"/>
      <c r="E113" s="207"/>
      <c r="F113" s="161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 s="112"/>
      <c r="ALY113" s="112"/>
      <c r="ALZ113" s="112"/>
      <c r="AMA113" s="112"/>
      <c r="AMB113" s="112"/>
      <c r="AMC113" s="112"/>
      <c r="AMD113" s="112"/>
      <c r="AME113" s="112"/>
      <c r="AMF113" s="112"/>
      <c r="AMG113" s="112"/>
      <c r="AMH113" s="113"/>
      <c r="AMI113" s="113"/>
      <c r="AMJ113" s="113"/>
    </row>
    <row r="114" spans="1:1024" ht="54.75" customHeight="1" x14ac:dyDescent="0.55000000000000004">
      <c r="A114" s="133"/>
      <c r="B114" s="208"/>
      <c r="C114" s="209"/>
      <c r="D114" s="209"/>
      <c r="E114" s="209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  <c r="AMJ114"/>
    </row>
    <row r="115" spans="1:1024" ht="63.75" customHeight="1" x14ac:dyDescent="0.55000000000000004">
      <c r="A115"/>
      <c r="B115" s="543" t="s">
        <v>303</v>
      </c>
      <c r="C115" s="543"/>
      <c r="D115" s="543"/>
      <c r="E115" s="543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</row>
    <row r="116" spans="1:1024" s="94" customFormat="1" ht="77.25" customHeight="1" x14ac:dyDescent="0.5">
      <c r="A116" s="123"/>
      <c r="B116" s="136" t="s">
        <v>227</v>
      </c>
      <c r="C116" s="136" t="s">
        <v>8</v>
      </c>
      <c r="D116" s="136" t="s">
        <v>9</v>
      </c>
      <c r="E116" s="169" t="s">
        <v>10</v>
      </c>
    </row>
    <row r="117" spans="1:1024" s="111" customFormat="1" ht="147" customHeight="1" x14ac:dyDescent="0.55000000000000004">
      <c r="A117" s="108"/>
      <c r="B117" s="114" t="s">
        <v>304</v>
      </c>
      <c r="C117" s="143" t="s">
        <v>25</v>
      </c>
      <c r="D117" s="160">
        <v>120</v>
      </c>
      <c r="E117" s="110">
        <v>17000</v>
      </c>
      <c r="F117" s="161"/>
      <c r="ALX117" s="112"/>
      <c r="ALY117" s="112"/>
      <c r="ALZ117" s="112"/>
      <c r="AMA117" s="112"/>
      <c r="AMB117" s="112"/>
      <c r="AMC117" s="112"/>
      <c r="AMD117" s="112"/>
      <c r="AME117" s="112"/>
      <c r="AMF117" s="112"/>
      <c r="AMG117" s="112"/>
      <c r="AMH117" s="113"/>
      <c r="AMI117" s="113"/>
      <c r="AMJ117" s="113"/>
    </row>
    <row r="118" spans="1:1024" s="127" customFormat="1" ht="64.5" customHeight="1" x14ac:dyDescent="0.55000000000000004">
      <c r="A118" s="123"/>
      <c r="B118" s="170" t="s">
        <v>305</v>
      </c>
      <c r="C118" s="171" t="s">
        <v>48</v>
      </c>
      <c r="D118" s="172">
        <v>60</v>
      </c>
      <c r="E118" s="173">
        <v>25000</v>
      </c>
      <c r="F118" s="174"/>
      <c r="ALX118" s="128"/>
      <c r="ALY118" s="128"/>
      <c r="ALZ118" s="128"/>
      <c r="AMA118" s="128"/>
      <c r="AMB118" s="128"/>
      <c r="AMC118" s="128"/>
      <c r="AMD118" s="128"/>
      <c r="AME118" s="128"/>
      <c r="AMF118" s="128"/>
      <c r="AMG118" s="128"/>
      <c r="AMH118" s="98"/>
      <c r="AMI118" s="98"/>
      <c r="AMJ118" s="98"/>
    </row>
    <row r="119" spans="1:1024" ht="77.25" customHeight="1" x14ac:dyDescent="0.55000000000000004">
      <c r="A119" s="123"/>
      <c r="B119" s="175" t="s">
        <v>306</v>
      </c>
      <c r="C119" s="176" t="s">
        <v>307</v>
      </c>
      <c r="D119" s="177">
        <v>36</v>
      </c>
      <c r="E119" s="138">
        <v>66666.666666666701</v>
      </c>
      <c r="F119" s="174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 s="128"/>
      <c r="ALY119" s="128"/>
      <c r="ALZ119" s="128"/>
      <c r="AMA119" s="128"/>
      <c r="AMB119" s="128"/>
      <c r="AMC119" s="128"/>
      <c r="AMD119" s="128"/>
      <c r="AME119" s="128"/>
      <c r="AMF119" s="128"/>
      <c r="AMG119" s="128"/>
      <c r="AMH119"/>
      <c r="AMI119"/>
      <c r="AMJ119"/>
    </row>
    <row r="120" spans="1:1024" ht="77.25" customHeight="1" x14ac:dyDescent="0.55000000000000004">
      <c r="A120" s="123"/>
      <c r="B120" s="178" t="s">
        <v>308</v>
      </c>
      <c r="C120" s="176" t="s">
        <v>309</v>
      </c>
      <c r="D120" s="177">
        <v>54</v>
      </c>
      <c r="E120" s="179">
        <v>74075.074074074102</v>
      </c>
      <c r="F120" s="174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 s="128"/>
      <c r="ALY120" s="128"/>
      <c r="ALZ120" s="128"/>
      <c r="AMA120" s="128"/>
      <c r="AMB120" s="128"/>
      <c r="AMC120" s="128"/>
      <c r="AMD120" s="128"/>
      <c r="AME120" s="128"/>
      <c r="AMF120" s="128"/>
      <c r="AMG120" s="128"/>
      <c r="AMH120"/>
      <c r="AMI120"/>
      <c r="AMJ120"/>
    </row>
    <row r="121" spans="1:1024" ht="63.75" customHeight="1" x14ac:dyDescent="0.55000000000000004">
      <c r="A121" s="133"/>
      <c r="B121" s="180" t="s">
        <v>57</v>
      </c>
      <c r="C121" s="539" t="s">
        <v>310</v>
      </c>
      <c r="D121" s="539"/>
      <c r="E121" s="539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  <c r="AMJ121"/>
    </row>
    <row r="122" spans="1:1024" s="127" customFormat="1" ht="62.25" customHeight="1" x14ac:dyDescent="0.55000000000000004">
      <c r="A122" s="150"/>
      <c r="B122" s="164" t="s">
        <v>297</v>
      </c>
      <c r="C122" s="181"/>
      <c r="D122" s="182"/>
      <c r="E122" s="183"/>
      <c r="AKQ122" s="128"/>
      <c r="AKR122" s="128"/>
      <c r="AKS122" s="128"/>
      <c r="AKT122" s="128"/>
      <c r="AKU122" s="128"/>
      <c r="AKV122" s="128"/>
      <c r="AKW122" s="128"/>
      <c r="AKX122" s="128"/>
      <c r="AKY122" s="128"/>
      <c r="AKZ122" s="128"/>
      <c r="ALA122" s="128"/>
      <c r="ALB122" s="128"/>
      <c r="ALC122" s="128"/>
      <c r="ALD122" s="128"/>
      <c r="ALE122" s="128"/>
      <c r="ALF122" s="128"/>
      <c r="ALG122" s="128"/>
      <c r="ALH122" s="128"/>
      <c r="ALI122" s="128"/>
      <c r="ALJ122" s="128"/>
      <c r="ALK122" s="128"/>
      <c r="ALL122" s="128"/>
      <c r="ALM122" s="128"/>
      <c r="ALN122" s="128"/>
      <c r="ALO122" s="128"/>
      <c r="ALP122" s="128"/>
      <c r="ALQ122" s="128"/>
      <c r="ALR122" s="128"/>
      <c r="ALS122" s="128"/>
      <c r="ALT122" s="128"/>
      <c r="ALU122" s="128"/>
      <c r="ALV122" s="128"/>
      <c r="ALW122" s="128"/>
      <c r="ALX122" s="128"/>
      <c r="ALY122" s="128"/>
      <c r="ALZ122" s="128"/>
      <c r="AMA122" s="128"/>
      <c r="AMB122" s="128"/>
      <c r="AMC122" s="128"/>
      <c r="AMD122" s="128"/>
      <c r="AME122" s="128"/>
      <c r="AMF122" s="128"/>
      <c r="AMG122" s="128"/>
      <c r="AMH122" s="98"/>
      <c r="AMI122" s="98"/>
      <c r="AMJ122" s="98"/>
    </row>
    <row r="123" spans="1:1024" ht="77.25" customHeight="1" x14ac:dyDescent="0.55000000000000004">
      <c r="A123" s="133"/>
      <c r="B123" s="540" t="s">
        <v>60</v>
      </c>
      <c r="C123" s="540"/>
      <c r="D123" s="540"/>
      <c r="E123" s="540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</row>
    <row r="124" spans="1:1024" ht="77.25" customHeight="1" x14ac:dyDescent="0.55000000000000004">
      <c r="A124" s="133"/>
      <c r="B124" s="540" t="s">
        <v>311</v>
      </c>
      <c r="C124" s="540"/>
      <c r="D124" s="540"/>
      <c r="E124" s="540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  <c r="AMJ124"/>
    </row>
    <row r="125" spans="1:1024" s="184" customFormat="1" ht="51" customHeight="1" x14ac:dyDescent="0.5">
      <c r="A125" s="133"/>
      <c r="B125" s="526" t="s">
        <v>312</v>
      </c>
      <c r="C125" s="526"/>
      <c r="D125" s="526"/>
      <c r="E125" s="526"/>
    </row>
    <row r="126" spans="1:1024" ht="77.25" customHeight="1" x14ac:dyDescent="0.55000000000000004">
      <c r="A126" s="133"/>
      <c r="B126" s="519" t="s">
        <v>7</v>
      </c>
      <c r="C126" s="519"/>
      <c r="D126" s="541" t="s">
        <v>66</v>
      </c>
      <c r="E126" s="541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  <c r="XY126"/>
      <c r="XZ126"/>
      <c r="YA126"/>
      <c r="YB126"/>
      <c r="YC126"/>
      <c r="YD126"/>
      <c r="YE126"/>
      <c r="YF126"/>
      <c r="YG126"/>
      <c r="YH126"/>
      <c r="YI126"/>
      <c r="YJ126"/>
      <c r="YK126"/>
      <c r="YL126"/>
      <c r="YM126"/>
      <c r="YN126"/>
      <c r="YO126"/>
      <c r="YP126"/>
      <c r="YQ126"/>
      <c r="YR126"/>
      <c r="YS126"/>
      <c r="YT126"/>
      <c r="YU126"/>
      <c r="YV126"/>
      <c r="YW126"/>
      <c r="YX126"/>
      <c r="YY126"/>
      <c r="YZ126"/>
      <c r="ZA126"/>
      <c r="ZB126"/>
      <c r="ZC126"/>
      <c r="ZD126"/>
      <c r="ZE126"/>
      <c r="ZF126"/>
      <c r="ZG126"/>
      <c r="ZH126"/>
      <c r="ZI126"/>
      <c r="ZJ126"/>
      <c r="ZK126"/>
      <c r="ZL126"/>
      <c r="ZM126"/>
      <c r="ZN126"/>
      <c r="ZO126"/>
      <c r="ZP126"/>
      <c r="ZQ126"/>
      <c r="ZR126"/>
      <c r="ZS126"/>
      <c r="ZT126"/>
      <c r="ZU126"/>
      <c r="ZV126"/>
      <c r="ZW126"/>
      <c r="ZX126"/>
      <c r="ZY126"/>
      <c r="ZZ126"/>
      <c r="AAA126"/>
      <c r="AAB126"/>
      <c r="AAC126"/>
      <c r="AAD126"/>
      <c r="AAE126"/>
      <c r="AAF126"/>
      <c r="AAG126"/>
      <c r="AAH126"/>
      <c r="AAI126"/>
      <c r="AAJ126"/>
      <c r="AAK126"/>
      <c r="AAL126"/>
      <c r="AAM126"/>
      <c r="AAN126"/>
      <c r="AAO126"/>
      <c r="AAP126"/>
      <c r="AAQ126"/>
      <c r="AAR126"/>
      <c r="AAS126"/>
      <c r="AAT126"/>
      <c r="AAU126"/>
      <c r="AAV126"/>
      <c r="AAW126"/>
      <c r="AAX126"/>
      <c r="AAY126"/>
      <c r="AAZ126"/>
      <c r="ABA126"/>
      <c r="ABB126"/>
      <c r="ABC126"/>
      <c r="ABD126"/>
      <c r="ABE126"/>
      <c r="ABF126"/>
      <c r="ABG126"/>
      <c r="ABH126"/>
      <c r="ABI126"/>
      <c r="ABJ126"/>
      <c r="ABK126"/>
      <c r="ABL126"/>
      <c r="ABM126"/>
      <c r="ABN126"/>
      <c r="ABO126"/>
      <c r="ABP126"/>
      <c r="ABQ126"/>
      <c r="ABR126"/>
      <c r="ABS126"/>
      <c r="ABT126"/>
      <c r="ABU126"/>
      <c r="ABV126"/>
      <c r="ABW126"/>
      <c r="ABX126"/>
      <c r="ABY126"/>
      <c r="ABZ126"/>
      <c r="ACA126"/>
      <c r="ACB126"/>
      <c r="ACC126"/>
      <c r="ACD126"/>
      <c r="ACE126"/>
      <c r="ACF126"/>
      <c r="ACG126"/>
      <c r="ACH126"/>
      <c r="ACI126"/>
      <c r="ACJ126"/>
      <c r="ACK126"/>
      <c r="ACL126"/>
      <c r="ACM126"/>
      <c r="ACN126"/>
      <c r="ACO126"/>
      <c r="ACP126"/>
      <c r="ACQ126"/>
      <c r="ACR126"/>
      <c r="ACS126"/>
      <c r="ACT126"/>
      <c r="ACU126"/>
      <c r="ACV126"/>
      <c r="ACW126"/>
      <c r="ACX126"/>
      <c r="ACY126"/>
      <c r="ACZ126"/>
      <c r="ADA126"/>
      <c r="ADB126"/>
      <c r="ADC126"/>
      <c r="ADD126"/>
      <c r="ADE126"/>
      <c r="ADF126"/>
      <c r="ADG126"/>
      <c r="ADH126"/>
      <c r="ADI126"/>
      <c r="ADJ126"/>
      <c r="ADK126"/>
      <c r="ADL126"/>
      <c r="ADM126"/>
      <c r="ADN126"/>
      <c r="ADO126"/>
      <c r="ADP126"/>
      <c r="ADQ126"/>
      <c r="ADR126"/>
      <c r="ADS126"/>
      <c r="ADT126"/>
      <c r="ADU126"/>
      <c r="ADV126"/>
      <c r="ADW126"/>
      <c r="ADX126"/>
      <c r="ADY126"/>
      <c r="ADZ126"/>
      <c r="AEA126"/>
      <c r="AEB126"/>
      <c r="AEC126"/>
      <c r="AED126"/>
      <c r="AEE126"/>
      <c r="AEF126"/>
      <c r="AEG126"/>
      <c r="AEH126"/>
      <c r="AEI126"/>
      <c r="AEJ126"/>
      <c r="AEK126"/>
      <c r="AEL126"/>
      <c r="AEM126"/>
      <c r="AEN126"/>
      <c r="AEO126"/>
      <c r="AEP126"/>
      <c r="AEQ126"/>
      <c r="AER126"/>
      <c r="AES126"/>
      <c r="AET126"/>
      <c r="AEU126"/>
      <c r="AEV126"/>
      <c r="AEW126"/>
      <c r="AEX126"/>
      <c r="AEY126"/>
      <c r="AEZ126"/>
      <c r="AFA126"/>
      <c r="AFB126"/>
      <c r="AFC126"/>
      <c r="AFD126"/>
      <c r="AFE126"/>
      <c r="AFF126"/>
      <c r="AFG126"/>
      <c r="AFH126"/>
      <c r="AFI126"/>
      <c r="AFJ126"/>
      <c r="AFK126"/>
      <c r="AFL126"/>
      <c r="AFM126"/>
      <c r="AFN126"/>
      <c r="AFO126"/>
      <c r="AFP126"/>
      <c r="AFQ126"/>
      <c r="AFR126"/>
      <c r="AFS126"/>
      <c r="AFT126"/>
      <c r="AFU126"/>
      <c r="AFV126"/>
      <c r="AFW126"/>
      <c r="AFX126"/>
      <c r="AFY126"/>
      <c r="AFZ126"/>
      <c r="AGA126"/>
      <c r="AGB126"/>
      <c r="AGC126"/>
      <c r="AGD126"/>
      <c r="AGE126"/>
      <c r="AGF126"/>
      <c r="AGG126"/>
      <c r="AGH126"/>
      <c r="AGI126"/>
      <c r="AGJ126"/>
      <c r="AGK126"/>
      <c r="AGL126"/>
      <c r="AGM126"/>
      <c r="AGN126"/>
      <c r="AGO126"/>
      <c r="AGP126"/>
      <c r="AGQ126"/>
      <c r="AGR126"/>
      <c r="AGS126"/>
      <c r="AGT126"/>
      <c r="AGU126"/>
      <c r="AGV126"/>
      <c r="AGW126"/>
      <c r="AGX126"/>
      <c r="AGY126"/>
      <c r="AGZ126"/>
      <c r="AHA126"/>
      <c r="AHB126"/>
      <c r="AHC126"/>
      <c r="AHD126"/>
      <c r="AHE126"/>
      <c r="AHF126"/>
      <c r="AHG126"/>
      <c r="AHH126"/>
      <c r="AHI126"/>
      <c r="AHJ126"/>
      <c r="AHK126"/>
      <c r="AHL126"/>
      <c r="AHM126"/>
      <c r="AHN126"/>
      <c r="AHO126"/>
      <c r="AHP126"/>
      <c r="AHQ126"/>
      <c r="AHR126"/>
      <c r="AHS126"/>
      <c r="AHT126"/>
      <c r="AHU126"/>
      <c r="AHV126"/>
      <c r="AHW126"/>
      <c r="AHX126"/>
      <c r="AHY126"/>
      <c r="AHZ126"/>
      <c r="AIA126"/>
      <c r="AIB126"/>
      <c r="AIC126"/>
      <c r="AID126"/>
      <c r="AIE126"/>
      <c r="AIF126"/>
      <c r="AIG126"/>
      <c r="AIH126"/>
      <c r="AII126"/>
      <c r="AIJ126"/>
      <c r="AIK126"/>
      <c r="AIL126"/>
      <c r="AIM126"/>
      <c r="AIN126"/>
      <c r="AIO126"/>
      <c r="AIP126"/>
      <c r="AIQ126"/>
      <c r="AIR126"/>
      <c r="AIS126"/>
      <c r="AIT126"/>
      <c r="AIU126"/>
      <c r="AIV126"/>
      <c r="AIW126"/>
      <c r="AIX126"/>
      <c r="AIY126"/>
      <c r="AIZ126"/>
      <c r="AJA126"/>
      <c r="AJB126"/>
      <c r="AJC126"/>
      <c r="AJD126"/>
      <c r="AJE126"/>
      <c r="AJF126"/>
      <c r="AJG126"/>
      <c r="AJH126"/>
      <c r="AJI126"/>
      <c r="AJJ126"/>
      <c r="AJK126"/>
      <c r="AJL126"/>
      <c r="AJM126"/>
      <c r="AJN126"/>
      <c r="AJO126"/>
      <c r="AJP126"/>
      <c r="AJQ126"/>
      <c r="AJR126"/>
      <c r="AJS126"/>
      <c r="AJT126"/>
      <c r="AJU126"/>
      <c r="AJV126"/>
      <c r="AJW126"/>
      <c r="AJX126"/>
      <c r="AJY126"/>
      <c r="AJZ126"/>
      <c r="AKA126"/>
      <c r="AKB126"/>
      <c r="AKC126"/>
      <c r="AKD126"/>
      <c r="AKE126"/>
      <c r="AKF126"/>
      <c r="AKG126"/>
      <c r="AKH126"/>
      <c r="AKI126"/>
      <c r="AKJ126"/>
      <c r="AKK126"/>
      <c r="AKL126"/>
      <c r="AKM126"/>
      <c r="AKN126"/>
      <c r="AKO126"/>
      <c r="AKP126"/>
      <c r="AKQ126"/>
      <c r="AKR126"/>
      <c r="AKS126"/>
      <c r="AKT126"/>
      <c r="AKU126"/>
      <c r="AKV126"/>
      <c r="AKW126"/>
      <c r="AKX126"/>
      <c r="AKY126"/>
      <c r="AKZ126"/>
      <c r="ALA126"/>
      <c r="ALB126"/>
      <c r="ALC126"/>
      <c r="ALD126"/>
      <c r="ALE126"/>
      <c r="ALF126"/>
      <c r="ALG126"/>
      <c r="ALH126"/>
      <c r="ALI126"/>
      <c r="ALJ126"/>
      <c r="ALK126"/>
      <c r="ALL126"/>
      <c r="ALM126"/>
      <c r="ALN126"/>
      <c r="ALO126"/>
      <c r="ALP126"/>
      <c r="ALQ126"/>
      <c r="ALR126"/>
      <c r="ALS126"/>
      <c r="ALT126"/>
      <c r="ALU126"/>
      <c r="ALV126"/>
      <c r="ALW126"/>
      <c r="ALX126"/>
      <c r="ALY126"/>
      <c r="ALZ126"/>
      <c r="AMA126"/>
      <c r="AMB126"/>
      <c r="AMC126"/>
      <c r="AMD126"/>
      <c r="AME126"/>
      <c r="AMF126"/>
      <c r="AMG126"/>
      <c r="AMH126"/>
      <c r="AMI126"/>
      <c r="AMJ126"/>
    </row>
    <row r="127" spans="1:1024" ht="152.25" customHeight="1" x14ac:dyDescent="0.55000000000000004">
      <c r="A127" s="123"/>
      <c r="B127" s="531" t="s">
        <v>313</v>
      </c>
      <c r="C127" s="531"/>
      <c r="D127" s="542">
        <v>6000</v>
      </c>
      <c r="E127" s="542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  <c r="XY127"/>
      <c r="XZ127"/>
      <c r="YA127"/>
      <c r="YB127"/>
      <c r="YC127"/>
      <c r="YD127"/>
      <c r="YE127"/>
      <c r="YF127"/>
      <c r="YG127"/>
      <c r="YH127"/>
      <c r="YI127"/>
      <c r="YJ127"/>
      <c r="YK127"/>
      <c r="YL127"/>
      <c r="YM127"/>
      <c r="YN127"/>
      <c r="YO127"/>
      <c r="YP127"/>
      <c r="YQ127"/>
      <c r="YR127"/>
      <c r="YS127"/>
      <c r="YT127"/>
      <c r="YU127"/>
      <c r="YV127"/>
      <c r="YW127"/>
      <c r="YX127"/>
      <c r="YY127"/>
      <c r="YZ127"/>
      <c r="ZA127"/>
      <c r="ZB127"/>
      <c r="ZC127"/>
      <c r="ZD127"/>
      <c r="ZE127"/>
      <c r="ZF127"/>
      <c r="ZG127"/>
      <c r="ZH127"/>
      <c r="ZI127"/>
      <c r="ZJ127"/>
      <c r="ZK127"/>
      <c r="ZL127"/>
      <c r="ZM127"/>
      <c r="ZN127"/>
      <c r="ZO127"/>
      <c r="ZP127"/>
      <c r="ZQ127"/>
      <c r="ZR127"/>
      <c r="ZS127"/>
      <c r="ZT127"/>
      <c r="ZU127"/>
      <c r="ZV127"/>
      <c r="ZW127"/>
      <c r="ZX127"/>
      <c r="ZY127"/>
      <c r="ZZ127"/>
      <c r="AAA127"/>
      <c r="AAB127"/>
      <c r="AAC127"/>
      <c r="AAD127"/>
      <c r="AAE127"/>
      <c r="AAF127"/>
      <c r="AAG127"/>
      <c r="AAH127"/>
      <c r="AAI127"/>
      <c r="AAJ127"/>
      <c r="AAK127"/>
      <c r="AAL127"/>
      <c r="AAM127"/>
      <c r="AAN127"/>
      <c r="AAO127"/>
      <c r="AAP127"/>
      <c r="AAQ127"/>
      <c r="AAR127"/>
      <c r="AAS127"/>
      <c r="AAT127"/>
      <c r="AAU127"/>
      <c r="AAV127"/>
      <c r="AAW127"/>
      <c r="AAX127"/>
      <c r="AAY127"/>
      <c r="AAZ127"/>
      <c r="ABA127"/>
      <c r="ABB127"/>
      <c r="ABC127"/>
      <c r="ABD127"/>
      <c r="ABE127"/>
      <c r="ABF127"/>
      <c r="ABG127"/>
      <c r="ABH127"/>
      <c r="ABI127"/>
      <c r="ABJ127"/>
      <c r="ABK127"/>
      <c r="ABL127"/>
      <c r="ABM127"/>
      <c r="ABN127"/>
      <c r="ABO127"/>
      <c r="ABP127"/>
      <c r="ABQ127"/>
      <c r="ABR127"/>
      <c r="ABS127"/>
      <c r="ABT127"/>
      <c r="ABU127"/>
      <c r="ABV127"/>
      <c r="ABW127"/>
      <c r="ABX127"/>
      <c r="ABY127"/>
      <c r="ABZ127"/>
      <c r="ACA127"/>
      <c r="ACB127"/>
      <c r="ACC127"/>
      <c r="ACD127"/>
      <c r="ACE127"/>
      <c r="ACF127"/>
      <c r="ACG127"/>
      <c r="ACH127"/>
      <c r="ACI127"/>
      <c r="ACJ127"/>
      <c r="ACK127"/>
      <c r="ACL127"/>
      <c r="ACM127"/>
      <c r="ACN127"/>
      <c r="ACO127"/>
      <c r="ACP127"/>
      <c r="ACQ127"/>
      <c r="ACR127"/>
      <c r="ACS127"/>
      <c r="ACT127"/>
      <c r="ACU127"/>
      <c r="ACV127"/>
      <c r="ACW127"/>
      <c r="ACX127"/>
      <c r="ACY127"/>
      <c r="ACZ127"/>
      <c r="ADA127"/>
      <c r="ADB127"/>
      <c r="ADC127"/>
      <c r="ADD127"/>
      <c r="ADE127"/>
      <c r="ADF127"/>
      <c r="ADG127"/>
      <c r="ADH127"/>
      <c r="ADI127"/>
      <c r="ADJ127"/>
      <c r="ADK127"/>
      <c r="ADL127"/>
      <c r="ADM127"/>
      <c r="ADN127"/>
      <c r="ADO127"/>
      <c r="ADP127"/>
      <c r="ADQ127"/>
      <c r="ADR127"/>
      <c r="ADS127"/>
      <c r="ADT127"/>
      <c r="ADU127"/>
      <c r="ADV127"/>
      <c r="ADW127"/>
      <c r="ADX127"/>
      <c r="ADY127"/>
      <c r="ADZ127"/>
      <c r="AEA127"/>
      <c r="AEB127"/>
      <c r="AEC127"/>
      <c r="AED127"/>
      <c r="AEE127"/>
      <c r="AEF127"/>
      <c r="AEG127"/>
      <c r="AEH127"/>
      <c r="AEI127"/>
      <c r="AEJ127"/>
      <c r="AEK127"/>
      <c r="AEL127"/>
      <c r="AEM127"/>
      <c r="AEN127"/>
      <c r="AEO127"/>
      <c r="AEP127"/>
      <c r="AEQ127"/>
      <c r="AER127"/>
      <c r="AES127"/>
      <c r="AET127"/>
      <c r="AEU127"/>
      <c r="AEV127"/>
      <c r="AEW127"/>
      <c r="AEX127"/>
      <c r="AEY127"/>
      <c r="AEZ127"/>
      <c r="AFA127"/>
      <c r="AFB127"/>
      <c r="AFC127"/>
      <c r="AFD127"/>
      <c r="AFE127"/>
      <c r="AFF127"/>
      <c r="AFG127"/>
      <c r="AFH127"/>
      <c r="AFI127"/>
      <c r="AFJ127"/>
      <c r="AFK127"/>
      <c r="AFL127"/>
      <c r="AFM127"/>
      <c r="AFN127"/>
      <c r="AFO127"/>
      <c r="AFP127"/>
      <c r="AFQ127"/>
      <c r="AFR127"/>
      <c r="AFS127"/>
      <c r="AFT127"/>
      <c r="AFU127"/>
      <c r="AFV127"/>
      <c r="AFW127"/>
      <c r="AFX127"/>
      <c r="AFY127"/>
      <c r="AFZ127"/>
      <c r="AGA127"/>
      <c r="AGB127"/>
      <c r="AGC127"/>
      <c r="AGD127"/>
      <c r="AGE127"/>
      <c r="AGF127"/>
      <c r="AGG127"/>
      <c r="AGH127"/>
      <c r="AGI127"/>
      <c r="AGJ127"/>
      <c r="AGK127"/>
      <c r="AGL127"/>
      <c r="AGM127"/>
      <c r="AGN127"/>
      <c r="AGO127"/>
      <c r="AGP127"/>
      <c r="AGQ127"/>
      <c r="AGR127"/>
      <c r="AGS127"/>
      <c r="AGT127"/>
      <c r="AGU127"/>
      <c r="AGV127"/>
      <c r="AGW127"/>
      <c r="AGX127"/>
      <c r="AGY127"/>
      <c r="AGZ127"/>
      <c r="AHA127"/>
      <c r="AHB127"/>
      <c r="AHC127"/>
      <c r="AHD127"/>
      <c r="AHE127"/>
      <c r="AHF127"/>
      <c r="AHG127"/>
      <c r="AHH127"/>
      <c r="AHI127"/>
      <c r="AHJ127"/>
      <c r="AHK127"/>
      <c r="AHL127"/>
      <c r="AHM127"/>
      <c r="AHN127"/>
      <c r="AHO127"/>
      <c r="AHP127"/>
      <c r="AHQ127"/>
      <c r="AHR127"/>
      <c r="AHS127"/>
      <c r="AHT127"/>
      <c r="AHU127"/>
      <c r="AHV127"/>
      <c r="AHW127"/>
      <c r="AHX127"/>
      <c r="AHY127"/>
      <c r="AHZ127"/>
      <c r="AIA127"/>
      <c r="AIB127"/>
      <c r="AIC127"/>
      <c r="AID127"/>
      <c r="AIE127"/>
      <c r="AIF127"/>
      <c r="AIG127"/>
      <c r="AIH127"/>
      <c r="AII127"/>
      <c r="AIJ127"/>
      <c r="AIK127"/>
      <c r="AIL127"/>
      <c r="AIM127"/>
      <c r="AIN127"/>
      <c r="AIO127"/>
      <c r="AIP127"/>
      <c r="AIQ127"/>
      <c r="AIR127"/>
      <c r="AIS127"/>
      <c r="AIT127"/>
      <c r="AIU127"/>
      <c r="AIV127"/>
      <c r="AIW127"/>
      <c r="AIX127"/>
      <c r="AIY127"/>
      <c r="AIZ127"/>
      <c r="AJA127"/>
      <c r="AJB127"/>
      <c r="AJC127"/>
      <c r="AJD127"/>
      <c r="AJE127"/>
      <c r="AJF127"/>
      <c r="AJG127"/>
      <c r="AJH127"/>
      <c r="AJI127"/>
      <c r="AJJ127"/>
      <c r="AJK127"/>
      <c r="AJL127"/>
      <c r="AJM127"/>
      <c r="AJN127"/>
      <c r="AJO127"/>
      <c r="AJP127"/>
      <c r="AJQ127"/>
      <c r="AJR127"/>
      <c r="AJS127"/>
      <c r="AJT127"/>
      <c r="AJU127"/>
      <c r="AJV127"/>
      <c r="AJW127"/>
      <c r="AJX127"/>
      <c r="AJY127"/>
      <c r="AJZ127"/>
      <c r="AKA127"/>
      <c r="AKB127"/>
      <c r="AKC127"/>
      <c r="AKD127"/>
      <c r="AKE127"/>
      <c r="AKF127"/>
      <c r="AKG127"/>
      <c r="AKH127"/>
      <c r="AKI127"/>
      <c r="AKJ127"/>
      <c r="AKK127"/>
      <c r="AKL127"/>
      <c r="AKM127"/>
      <c r="AKN127"/>
      <c r="AKO127"/>
      <c r="AKP127"/>
      <c r="AKQ127"/>
      <c r="AKR127"/>
      <c r="AKS127"/>
      <c r="AKT127"/>
      <c r="AKU127"/>
      <c r="AKV127"/>
      <c r="AKW127"/>
      <c r="AKX127"/>
      <c r="AKY127"/>
      <c r="AKZ127"/>
      <c r="ALA127"/>
      <c r="ALB127"/>
      <c r="ALC127"/>
      <c r="ALD127"/>
      <c r="ALE127"/>
      <c r="ALF127"/>
      <c r="ALG127"/>
      <c r="ALH127"/>
      <c r="ALI127"/>
      <c r="ALJ127"/>
      <c r="ALK127"/>
      <c r="ALL127"/>
      <c r="ALM127"/>
      <c r="ALN127"/>
      <c r="ALO127"/>
      <c r="ALP127"/>
      <c r="ALQ127"/>
      <c r="ALR127"/>
      <c r="ALS127"/>
      <c r="ALT127"/>
      <c r="ALU127"/>
      <c r="ALV127"/>
      <c r="ALW127"/>
      <c r="ALX127"/>
      <c r="ALY127"/>
      <c r="ALZ127"/>
      <c r="AMA127"/>
      <c r="AMB127"/>
      <c r="AMC127"/>
      <c r="AMD127"/>
      <c r="AME127"/>
      <c r="AMF127"/>
      <c r="AMG127"/>
      <c r="AMH127"/>
      <c r="AMI127"/>
      <c r="AMJ127"/>
    </row>
    <row r="128" spans="1:1024" ht="77.25" customHeight="1" x14ac:dyDescent="0.55000000000000004">
      <c r="A128" s="123"/>
      <c r="B128" s="537" t="s">
        <v>314</v>
      </c>
      <c r="C128" s="537"/>
      <c r="D128" s="538">
        <v>4000</v>
      </c>
      <c r="E128" s="538"/>
      <c r="F128" s="536"/>
      <c r="G128" s="536"/>
      <c r="H128" s="536"/>
      <c r="I128" s="536"/>
      <c r="J128" s="536"/>
      <c r="K128" s="536"/>
      <c r="L128" s="536"/>
      <c r="M128" s="536"/>
      <c r="N128" s="536"/>
      <c r="O128" s="536"/>
      <c r="P128" s="536"/>
      <c r="Q128" s="536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  <c r="AMJ128"/>
    </row>
    <row r="129" spans="1:1024" ht="77.25" customHeight="1" x14ac:dyDescent="0.55000000000000004">
      <c r="A129" s="123"/>
      <c r="B129" s="537" t="s">
        <v>315</v>
      </c>
      <c r="C129" s="537"/>
      <c r="D129" s="538">
        <v>2000</v>
      </c>
      <c r="E129" s="538"/>
      <c r="F129" s="185"/>
      <c r="G129" s="185"/>
      <c r="H129" s="185"/>
      <c r="I129" s="185"/>
      <c r="J129" s="185"/>
      <c r="K129" s="185"/>
      <c r="L129" s="185"/>
      <c r="M129" s="185"/>
      <c r="N129" s="185"/>
      <c r="O129" s="185"/>
      <c r="P129" s="185"/>
      <c r="Q129" s="185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  <c r="AMJ129"/>
    </row>
    <row r="130" spans="1:1024" ht="77.25" customHeight="1" x14ac:dyDescent="0.55000000000000004">
      <c r="A130" s="123"/>
      <c r="B130" s="531" t="s">
        <v>316</v>
      </c>
      <c r="C130" s="531"/>
      <c r="D130" s="533">
        <v>54000</v>
      </c>
      <c r="E130" s="533"/>
      <c r="F130" s="186"/>
      <c r="G130" s="187"/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  <c r="AMJ130"/>
    </row>
    <row r="131" spans="1:1024" ht="77.25" customHeight="1" x14ac:dyDescent="0.55000000000000004">
      <c r="A131" s="123"/>
      <c r="B131" s="531" t="s">
        <v>317</v>
      </c>
      <c r="C131" s="531"/>
      <c r="D131" s="533">
        <v>50400</v>
      </c>
      <c r="E131" s="533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  <c r="AMJ131"/>
    </row>
    <row r="132" spans="1:1024" ht="77.25" customHeight="1" x14ac:dyDescent="0.55000000000000004">
      <c r="A132" s="123"/>
      <c r="B132" s="531" t="s">
        <v>318</v>
      </c>
      <c r="C132" s="531"/>
      <c r="D132" s="533">
        <v>50400</v>
      </c>
      <c r="E132" s="533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  <c r="AMJ132"/>
    </row>
    <row r="133" spans="1:1024" ht="77.25" customHeight="1" x14ac:dyDescent="0.55000000000000004">
      <c r="A133" s="123"/>
      <c r="B133" s="531" t="s">
        <v>319</v>
      </c>
      <c r="C133" s="531"/>
      <c r="D133" s="523" t="s">
        <v>320</v>
      </c>
      <c r="E133" s="52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  <c r="AMJ133"/>
    </row>
    <row r="134" spans="1:1024" ht="77.25" customHeight="1" x14ac:dyDescent="0.55000000000000004">
      <c r="A134" s="123"/>
      <c r="B134" s="520" t="s">
        <v>321</v>
      </c>
      <c r="C134" s="520"/>
      <c r="D134" s="523" t="s">
        <v>322</v>
      </c>
      <c r="E134" s="523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  <c r="AMJ134"/>
    </row>
    <row r="135" spans="1:1024" ht="77.25" customHeight="1" x14ac:dyDescent="0.55000000000000004">
      <c r="A135" s="123"/>
      <c r="B135" s="520" t="s">
        <v>323</v>
      </c>
      <c r="C135" s="520"/>
      <c r="D135" s="523" t="s">
        <v>324</v>
      </c>
      <c r="E135" s="523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  <c r="AMJ135"/>
    </row>
    <row r="136" spans="1:1024" ht="77.25" customHeight="1" x14ac:dyDescent="0.55000000000000004">
      <c r="A136" s="123"/>
      <c r="B136" s="188"/>
      <c r="C136" s="189"/>
      <c r="D136" s="190"/>
      <c r="E136" s="191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  <c r="XY136"/>
      <c r="XZ136"/>
      <c r="YA136"/>
      <c r="YB136"/>
      <c r="YC136"/>
      <c r="YD136"/>
      <c r="YE136"/>
      <c r="YF136"/>
      <c r="YG136"/>
      <c r="YH136"/>
      <c r="YI136"/>
      <c r="YJ136"/>
      <c r="YK136"/>
      <c r="YL136"/>
      <c r="YM136"/>
      <c r="YN136"/>
      <c r="YO136"/>
      <c r="YP136"/>
      <c r="YQ136"/>
      <c r="YR136"/>
      <c r="YS136"/>
      <c r="YT136"/>
      <c r="YU136"/>
      <c r="YV136"/>
      <c r="YW136"/>
      <c r="YX136"/>
      <c r="YY136"/>
      <c r="YZ136"/>
      <c r="ZA136"/>
      <c r="ZB136"/>
      <c r="ZC136"/>
      <c r="ZD136"/>
      <c r="ZE136"/>
      <c r="ZF136"/>
      <c r="ZG136"/>
      <c r="ZH136"/>
      <c r="ZI136"/>
      <c r="ZJ136"/>
      <c r="ZK136"/>
      <c r="ZL136"/>
      <c r="ZM136"/>
      <c r="ZN136"/>
      <c r="ZO136"/>
      <c r="ZP136"/>
      <c r="ZQ136"/>
      <c r="ZR136"/>
      <c r="ZS136"/>
      <c r="ZT136"/>
      <c r="ZU136"/>
      <c r="ZV136"/>
      <c r="ZW136"/>
      <c r="ZX136"/>
      <c r="ZY136"/>
      <c r="ZZ136"/>
      <c r="AAA136"/>
      <c r="AAB136"/>
      <c r="AAC136"/>
      <c r="AAD136"/>
      <c r="AAE136"/>
      <c r="AAF136"/>
      <c r="AAG136"/>
      <c r="AAH136"/>
      <c r="AAI136"/>
      <c r="AAJ136"/>
      <c r="AAK136"/>
      <c r="AAL136"/>
      <c r="AAM136"/>
      <c r="AAN136"/>
      <c r="AAO136"/>
      <c r="AAP136"/>
      <c r="AAQ136"/>
      <c r="AAR136"/>
      <c r="AAS136"/>
      <c r="AAT136"/>
      <c r="AAU136"/>
      <c r="AAV136"/>
      <c r="AAW136"/>
      <c r="AAX136"/>
      <c r="AAY136"/>
      <c r="AAZ136"/>
      <c r="ABA136"/>
      <c r="ABB136"/>
      <c r="ABC136"/>
      <c r="ABD136"/>
      <c r="ABE136"/>
      <c r="ABF136"/>
      <c r="ABG136"/>
      <c r="ABH136"/>
      <c r="ABI136"/>
      <c r="ABJ136"/>
      <c r="ABK136"/>
      <c r="ABL136"/>
      <c r="ABM136"/>
      <c r="ABN136"/>
      <c r="ABO136"/>
      <c r="ABP136"/>
      <c r="ABQ136"/>
      <c r="ABR136"/>
      <c r="ABS136"/>
      <c r="ABT136"/>
      <c r="ABU136"/>
      <c r="ABV136"/>
      <c r="ABW136"/>
      <c r="ABX136"/>
      <c r="ABY136"/>
      <c r="ABZ136"/>
      <c r="ACA136"/>
      <c r="ACB136"/>
      <c r="ACC136"/>
      <c r="ACD136"/>
      <c r="ACE136"/>
      <c r="ACF136"/>
      <c r="ACG136"/>
      <c r="ACH136"/>
      <c r="ACI136"/>
      <c r="ACJ136"/>
      <c r="ACK136"/>
      <c r="ACL136"/>
      <c r="ACM136"/>
      <c r="ACN136"/>
      <c r="ACO136"/>
      <c r="ACP136"/>
      <c r="ACQ136"/>
      <c r="ACR136"/>
      <c r="ACS136"/>
      <c r="ACT136"/>
      <c r="ACU136"/>
      <c r="ACV136"/>
      <c r="ACW136"/>
      <c r="ACX136"/>
      <c r="ACY136"/>
      <c r="ACZ136"/>
      <c r="ADA136"/>
      <c r="ADB136"/>
      <c r="ADC136"/>
      <c r="ADD136"/>
      <c r="ADE136"/>
      <c r="ADF136"/>
      <c r="ADG136"/>
      <c r="ADH136"/>
      <c r="ADI136"/>
      <c r="ADJ136"/>
      <c r="ADK136"/>
      <c r="ADL136"/>
      <c r="ADM136"/>
      <c r="ADN136"/>
      <c r="ADO136"/>
      <c r="ADP136"/>
      <c r="ADQ136"/>
      <c r="ADR136"/>
      <c r="ADS136"/>
      <c r="ADT136"/>
      <c r="ADU136"/>
      <c r="ADV136"/>
      <c r="ADW136"/>
      <c r="ADX136"/>
      <c r="ADY136"/>
      <c r="ADZ136"/>
      <c r="AEA136"/>
      <c r="AEB136"/>
      <c r="AEC136"/>
      <c r="AED136"/>
      <c r="AEE136"/>
      <c r="AEF136"/>
      <c r="AEG136"/>
      <c r="AEH136"/>
      <c r="AEI136"/>
      <c r="AEJ136"/>
      <c r="AEK136"/>
      <c r="AEL136"/>
      <c r="AEM136"/>
      <c r="AEN136"/>
      <c r="AEO136"/>
      <c r="AEP136"/>
      <c r="AEQ136"/>
      <c r="AER136"/>
      <c r="AES136"/>
      <c r="AET136"/>
      <c r="AEU136"/>
      <c r="AEV136"/>
      <c r="AEW136"/>
      <c r="AEX136"/>
      <c r="AEY136"/>
      <c r="AEZ136"/>
      <c r="AFA136"/>
      <c r="AFB136"/>
      <c r="AFC136"/>
      <c r="AFD136"/>
      <c r="AFE136"/>
      <c r="AFF136"/>
      <c r="AFG136"/>
      <c r="AFH136"/>
      <c r="AFI136"/>
      <c r="AFJ136"/>
      <c r="AFK136"/>
      <c r="AFL136"/>
      <c r="AFM136"/>
      <c r="AFN136"/>
      <c r="AFO136"/>
      <c r="AFP136"/>
      <c r="AFQ136"/>
      <c r="AFR136"/>
      <c r="AFS136"/>
      <c r="AFT136"/>
      <c r="AFU136"/>
      <c r="AFV136"/>
      <c r="AFW136"/>
      <c r="AFX136"/>
      <c r="AFY136"/>
      <c r="AFZ136"/>
      <c r="AGA136"/>
      <c r="AGB136"/>
      <c r="AGC136"/>
      <c r="AGD136"/>
      <c r="AGE136"/>
      <c r="AGF136"/>
      <c r="AGG136"/>
      <c r="AGH136"/>
      <c r="AGI136"/>
      <c r="AGJ136"/>
      <c r="AGK136"/>
      <c r="AGL136"/>
      <c r="AGM136"/>
      <c r="AGN136"/>
      <c r="AGO136"/>
      <c r="AGP136"/>
      <c r="AGQ136"/>
      <c r="AGR136"/>
      <c r="AGS136"/>
      <c r="AGT136"/>
      <c r="AGU136"/>
      <c r="AGV136"/>
      <c r="AGW136"/>
      <c r="AGX136"/>
      <c r="AGY136"/>
      <c r="AGZ136"/>
      <c r="AHA136"/>
      <c r="AHB136"/>
      <c r="AHC136"/>
      <c r="AHD136"/>
      <c r="AHE136"/>
      <c r="AHF136"/>
      <c r="AHG136"/>
      <c r="AHH136"/>
      <c r="AHI136"/>
      <c r="AHJ136"/>
      <c r="AHK136"/>
      <c r="AHL136"/>
      <c r="AHM136"/>
      <c r="AHN136"/>
      <c r="AHO136"/>
      <c r="AHP136"/>
      <c r="AHQ136"/>
      <c r="AHR136"/>
      <c r="AHS136"/>
      <c r="AHT136"/>
      <c r="AHU136"/>
      <c r="AHV136"/>
      <c r="AHW136"/>
      <c r="AHX136"/>
      <c r="AHY136"/>
      <c r="AHZ136"/>
      <c r="AIA136"/>
      <c r="AIB136"/>
      <c r="AIC136"/>
      <c r="AID136"/>
      <c r="AIE136"/>
      <c r="AIF136"/>
      <c r="AIG136"/>
      <c r="AIH136"/>
      <c r="AII136"/>
      <c r="AIJ136"/>
      <c r="AIK136"/>
      <c r="AIL136"/>
      <c r="AIM136"/>
      <c r="AIN136"/>
      <c r="AIO136"/>
      <c r="AIP136"/>
      <c r="AIQ136"/>
      <c r="AIR136"/>
      <c r="AIS136"/>
      <c r="AIT136"/>
      <c r="AIU136"/>
      <c r="AIV136"/>
      <c r="AIW136"/>
      <c r="AIX136"/>
      <c r="AIY136"/>
      <c r="AIZ136"/>
      <c r="AJA136"/>
      <c r="AJB136"/>
      <c r="AJC136"/>
      <c r="AJD136"/>
      <c r="AJE136"/>
      <c r="AJF136"/>
      <c r="AJG136"/>
      <c r="AJH136"/>
      <c r="AJI136"/>
      <c r="AJJ136"/>
      <c r="AJK136"/>
      <c r="AJL136"/>
      <c r="AJM136"/>
      <c r="AJN136"/>
      <c r="AJO136"/>
      <c r="AJP136"/>
      <c r="AJQ136"/>
      <c r="AJR136"/>
      <c r="AJS136"/>
      <c r="AJT136"/>
      <c r="AJU136"/>
      <c r="AJV136"/>
      <c r="AJW136"/>
      <c r="AJX136"/>
      <c r="AJY136"/>
      <c r="AJZ136"/>
      <c r="AKA136"/>
      <c r="AKB136"/>
      <c r="AKC136"/>
      <c r="AKD136"/>
      <c r="AKE136"/>
      <c r="AKF136"/>
      <c r="AKG136"/>
      <c r="AKH136"/>
      <c r="AKI136"/>
      <c r="AKJ136"/>
      <c r="AKK136"/>
      <c r="AKL136"/>
      <c r="AKM136"/>
      <c r="AKN136"/>
      <c r="AKO136"/>
      <c r="AKP136"/>
      <c r="AKQ136"/>
      <c r="AKR136"/>
      <c r="AKS136"/>
      <c r="AKT136"/>
      <c r="AKU136"/>
      <c r="AKV136"/>
      <c r="AKW136"/>
      <c r="AKX136"/>
      <c r="AKY136"/>
      <c r="AKZ136"/>
      <c r="ALA136"/>
      <c r="ALB136"/>
      <c r="ALC136"/>
      <c r="ALD136"/>
      <c r="ALE136"/>
      <c r="ALF136"/>
      <c r="ALG136"/>
      <c r="ALH136"/>
      <c r="ALI136"/>
      <c r="ALJ136"/>
      <c r="ALK136"/>
      <c r="ALL136"/>
      <c r="ALM136"/>
      <c r="ALN136"/>
      <c r="ALO136"/>
      <c r="ALP136"/>
      <c r="ALQ136"/>
      <c r="ALR136"/>
      <c r="ALS136"/>
      <c r="ALT136"/>
      <c r="ALU136"/>
      <c r="ALV136"/>
      <c r="ALW136"/>
      <c r="ALX136"/>
      <c r="ALY136"/>
      <c r="ALZ136"/>
      <c r="AMA136"/>
      <c r="AMB136"/>
      <c r="AMC136"/>
      <c r="AMD136"/>
      <c r="AME136"/>
      <c r="AMF136"/>
      <c r="AMG136"/>
      <c r="AMH136"/>
      <c r="AMI136"/>
      <c r="AMJ136"/>
    </row>
    <row r="137" spans="1:1024" s="184" customFormat="1" ht="77.25" customHeight="1" x14ac:dyDescent="0.5">
      <c r="A137" s="133"/>
      <c r="B137" s="535" t="s">
        <v>325</v>
      </c>
      <c r="C137" s="535"/>
      <c r="D137" s="535"/>
      <c r="E137" s="535"/>
    </row>
    <row r="138" spans="1:1024" s="127" customFormat="1" ht="77.25" customHeight="1" x14ac:dyDescent="0.55000000000000004">
      <c r="A138" s="123"/>
      <c r="B138" s="519" t="s">
        <v>7</v>
      </c>
      <c r="C138" s="519"/>
      <c r="D138" s="527" t="s">
        <v>76</v>
      </c>
      <c r="E138" s="527"/>
      <c r="ALX138" s="128"/>
      <c r="ALY138" s="128"/>
      <c r="ALZ138" s="128"/>
      <c r="AMA138" s="128"/>
      <c r="AMB138" s="128"/>
      <c r="AMC138" s="128"/>
      <c r="AMD138" s="128"/>
      <c r="AME138" s="128"/>
      <c r="AMF138" s="128"/>
      <c r="AMG138" s="128"/>
      <c r="AMH138" s="98"/>
      <c r="AMI138" s="98"/>
      <c r="AMJ138" s="98"/>
    </row>
    <row r="139" spans="1:1024" ht="77.25" customHeight="1" x14ac:dyDescent="0.55000000000000004">
      <c r="A139" s="123"/>
      <c r="B139" s="520" t="s">
        <v>330</v>
      </c>
      <c r="C139" s="520"/>
      <c r="D139" s="523" t="s">
        <v>86</v>
      </c>
      <c r="E139" s="523"/>
      <c r="F139" s="192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  <c r="AMJ139"/>
    </row>
    <row r="140" spans="1:1024" ht="228.75" customHeight="1" x14ac:dyDescent="0.55000000000000004">
      <c r="A140" s="123"/>
      <c r="B140" s="531" t="s">
        <v>331</v>
      </c>
      <c r="C140" s="531"/>
      <c r="D140" s="533">
        <v>10000</v>
      </c>
      <c r="E140" s="533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  <c r="AMJ140"/>
    </row>
    <row r="141" spans="1:1024" ht="138.75" customHeight="1" x14ac:dyDescent="0.55000000000000004">
      <c r="A141" s="123"/>
      <c r="B141" s="520" t="s">
        <v>332</v>
      </c>
      <c r="C141" s="520"/>
      <c r="D141" s="533"/>
      <c r="E141" s="533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  <c r="AMJ141"/>
    </row>
    <row r="142" spans="1:1024" ht="123" customHeight="1" x14ac:dyDescent="0.55000000000000004">
      <c r="A142" s="123"/>
      <c r="B142" s="520" t="s">
        <v>333</v>
      </c>
      <c r="C142" s="520"/>
      <c r="D142" s="523">
        <v>30000</v>
      </c>
      <c r="E142" s="523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  <c r="AMJ142"/>
    </row>
    <row r="143" spans="1:1024" s="184" customFormat="1" ht="189" customHeight="1" x14ac:dyDescent="0.5">
      <c r="A143" s="123"/>
      <c r="B143" s="520" t="s">
        <v>334</v>
      </c>
      <c r="C143" s="520"/>
      <c r="D143" s="523">
        <v>45500</v>
      </c>
      <c r="E143" s="523"/>
    </row>
    <row r="144" spans="1:1024" ht="141.75" customHeight="1" x14ac:dyDescent="0.55000000000000004">
      <c r="A144"/>
      <c r="B144" s="520" t="s">
        <v>335</v>
      </c>
      <c r="C144" s="520"/>
      <c r="D144" s="523">
        <v>150000</v>
      </c>
      <c r="E144" s="523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  <c r="AMJ144"/>
    </row>
    <row r="145" spans="1:1024" ht="51.75" customHeight="1" x14ac:dyDescent="0.55000000000000004">
      <c r="A145" s="123"/>
      <c r="B145" s="193"/>
      <c r="C145" s="193"/>
      <c r="D145" s="193"/>
      <c r="E145" s="193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  <c r="AMJ145"/>
    </row>
    <row r="146" spans="1:1024" ht="77.25" customHeight="1" x14ac:dyDescent="0.55000000000000004">
      <c r="A146" s="123"/>
      <c r="B146" s="530" t="s">
        <v>336</v>
      </c>
      <c r="C146" s="530"/>
      <c r="D146" s="530"/>
      <c r="E146" s="530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  <c r="AMJ146"/>
    </row>
    <row r="147" spans="1:1024" s="127" customFormat="1" ht="77.25" customHeight="1" x14ac:dyDescent="0.55000000000000004">
      <c r="A147" s="123"/>
      <c r="B147" s="519" t="s">
        <v>7</v>
      </c>
      <c r="C147" s="519"/>
      <c r="D147" s="527" t="s">
        <v>90</v>
      </c>
      <c r="E147" s="527"/>
      <c r="ALX147" s="128"/>
      <c r="ALY147" s="128"/>
      <c r="ALZ147" s="128"/>
      <c r="AMA147" s="128"/>
      <c r="AMB147" s="128"/>
      <c r="AMC147" s="128"/>
      <c r="AMD147" s="128"/>
      <c r="AME147" s="128"/>
      <c r="AMF147" s="128"/>
      <c r="AMG147" s="128"/>
      <c r="AMH147" s="98"/>
      <c r="AMI147" s="98"/>
      <c r="AMJ147" s="98"/>
    </row>
    <row r="148" spans="1:1024" ht="77.25" customHeight="1" x14ac:dyDescent="0.55000000000000004">
      <c r="A148" s="123"/>
      <c r="B148" s="531" t="s">
        <v>337</v>
      </c>
      <c r="C148" s="531"/>
      <c r="D148" s="532" t="s">
        <v>338</v>
      </c>
      <c r="E148" s="532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  <c r="AMJ148"/>
    </row>
    <row r="149" spans="1:1024" ht="117" customHeight="1" x14ac:dyDescent="0.55000000000000004">
      <c r="A149" s="123"/>
      <c r="B149" s="531"/>
      <c r="C149" s="531"/>
      <c r="D149" s="532" t="s">
        <v>339</v>
      </c>
      <c r="E149" s="532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  <c r="AMJ149"/>
    </row>
    <row r="150" spans="1:1024" ht="77.25" customHeight="1" x14ac:dyDescent="0.55000000000000004">
      <c r="A150" s="123"/>
      <c r="B150" s="520" t="s">
        <v>340</v>
      </c>
      <c r="C150" s="520"/>
      <c r="D150" s="517">
        <v>15000</v>
      </c>
      <c r="E150" s="517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  <c r="AMJ150"/>
    </row>
    <row r="151" spans="1:1024" ht="77.25" customHeight="1" x14ac:dyDescent="0.55000000000000004">
      <c r="A151" s="123"/>
      <c r="B151" s="520" t="s">
        <v>341</v>
      </c>
      <c r="C151" s="520"/>
      <c r="D151" s="517" t="s">
        <v>98</v>
      </c>
      <c r="E151" s="517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  <c r="XY151"/>
      <c r="XZ151"/>
      <c r="YA151"/>
      <c r="YB151"/>
      <c r="YC151"/>
      <c r="YD151"/>
      <c r="YE151"/>
      <c r="YF151"/>
      <c r="YG151"/>
      <c r="YH151"/>
      <c r="YI151"/>
      <c r="YJ151"/>
      <c r="YK151"/>
      <c r="YL151"/>
      <c r="YM151"/>
      <c r="YN151"/>
      <c r="YO151"/>
      <c r="YP151"/>
      <c r="YQ151"/>
      <c r="YR151"/>
      <c r="YS151"/>
      <c r="YT151"/>
      <c r="YU151"/>
      <c r="YV151"/>
      <c r="YW151"/>
      <c r="YX151"/>
      <c r="YY151"/>
      <c r="YZ151"/>
      <c r="ZA151"/>
      <c r="ZB151"/>
      <c r="ZC151"/>
      <c r="ZD151"/>
      <c r="ZE151"/>
      <c r="ZF151"/>
      <c r="ZG151"/>
      <c r="ZH151"/>
      <c r="ZI151"/>
      <c r="ZJ151"/>
      <c r="ZK151"/>
      <c r="ZL151"/>
      <c r="ZM151"/>
      <c r="ZN151"/>
      <c r="ZO151"/>
      <c r="ZP151"/>
      <c r="ZQ151"/>
      <c r="ZR151"/>
      <c r="ZS151"/>
      <c r="ZT151"/>
      <c r="ZU151"/>
      <c r="ZV151"/>
      <c r="ZW151"/>
      <c r="ZX151"/>
      <c r="ZY151"/>
      <c r="ZZ151"/>
      <c r="AAA151"/>
      <c r="AAB151"/>
      <c r="AAC151"/>
      <c r="AAD151"/>
      <c r="AAE151"/>
      <c r="AAF151"/>
      <c r="AAG151"/>
      <c r="AAH151"/>
      <c r="AAI151"/>
      <c r="AAJ151"/>
      <c r="AAK151"/>
      <c r="AAL151"/>
      <c r="AAM151"/>
      <c r="AAN151"/>
      <c r="AAO151"/>
      <c r="AAP151"/>
      <c r="AAQ151"/>
      <c r="AAR151"/>
      <c r="AAS151"/>
      <c r="AAT151"/>
      <c r="AAU151"/>
      <c r="AAV151"/>
      <c r="AAW151"/>
      <c r="AAX151"/>
      <c r="AAY151"/>
      <c r="AAZ151"/>
      <c r="ABA151"/>
      <c r="ABB151"/>
      <c r="ABC151"/>
      <c r="ABD151"/>
      <c r="ABE151"/>
      <c r="ABF151"/>
      <c r="ABG151"/>
      <c r="ABH151"/>
      <c r="ABI151"/>
      <c r="ABJ151"/>
      <c r="ABK151"/>
      <c r="ABL151"/>
      <c r="ABM151"/>
      <c r="ABN151"/>
      <c r="ABO151"/>
      <c r="ABP151"/>
      <c r="ABQ151"/>
      <c r="ABR151"/>
      <c r="ABS151"/>
      <c r="ABT151"/>
      <c r="ABU151"/>
      <c r="ABV151"/>
      <c r="ABW151"/>
      <c r="ABX151"/>
      <c r="ABY151"/>
      <c r="ABZ151"/>
      <c r="ACA151"/>
      <c r="ACB151"/>
      <c r="ACC151"/>
      <c r="ACD151"/>
      <c r="ACE151"/>
      <c r="ACF151"/>
      <c r="ACG151"/>
      <c r="ACH151"/>
      <c r="ACI151"/>
      <c r="ACJ151"/>
      <c r="ACK151"/>
      <c r="ACL151"/>
      <c r="ACM151"/>
      <c r="ACN151"/>
      <c r="ACO151"/>
      <c r="ACP151"/>
      <c r="ACQ151"/>
      <c r="ACR151"/>
      <c r="ACS151"/>
      <c r="ACT151"/>
      <c r="ACU151"/>
      <c r="ACV151"/>
      <c r="ACW151"/>
      <c r="ACX151"/>
      <c r="ACY151"/>
      <c r="ACZ151"/>
      <c r="ADA151"/>
      <c r="ADB151"/>
      <c r="ADC151"/>
      <c r="ADD151"/>
      <c r="ADE151"/>
      <c r="ADF151"/>
      <c r="ADG151"/>
      <c r="ADH151"/>
      <c r="ADI151"/>
      <c r="ADJ151"/>
      <c r="ADK151"/>
      <c r="ADL151"/>
      <c r="ADM151"/>
      <c r="ADN151"/>
      <c r="ADO151"/>
      <c r="ADP151"/>
      <c r="ADQ151"/>
      <c r="ADR151"/>
      <c r="ADS151"/>
      <c r="ADT151"/>
      <c r="ADU151"/>
      <c r="ADV151"/>
      <c r="ADW151"/>
      <c r="ADX151"/>
      <c r="ADY151"/>
      <c r="ADZ151"/>
      <c r="AEA151"/>
      <c r="AEB151"/>
      <c r="AEC151"/>
      <c r="AED151"/>
      <c r="AEE151"/>
      <c r="AEF151"/>
      <c r="AEG151"/>
      <c r="AEH151"/>
      <c r="AEI151"/>
      <c r="AEJ151"/>
      <c r="AEK151"/>
      <c r="AEL151"/>
      <c r="AEM151"/>
      <c r="AEN151"/>
      <c r="AEO151"/>
      <c r="AEP151"/>
      <c r="AEQ151"/>
      <c r="AER151"/>
      <c r="AES151"/>
      <c r="AET151"/>
      <c r="AEU151"/>
      <c r="AEV151"/>
      <c r="AEW151"/>
      <c r="AEX151"/>
      <c r="AEY151"/>
      <c r="AEZ151"/>
      <c r="AFA151"/>
      <c r="AFB151"/>
      <c r="AFC151"/>
      <c r="AFD151"/>
      <c r="AFE151"/>
      <c r="AFF151"/>
      <c r="AFG151"/>
      <c r="AFH151"/>
      <c r="AFI151"/>
      <c r="AFJ151"/>
      <c r="AFK151"/>
      <c r="AFL151"/>
      <c r="AFM151"/>
      <c r="AFN151"/>
      <c r="AFO151"/>
      <c r="AFP151"/>
      <c r="AFQ151"/>
      <c r="AFR151"/>
      <c r="AFS151"/>
      <c r="AFT151"/>
      <c r="AFU151"/>
      <c r="AFV151"/>
      <c r="AFW151"/>
      <c r="AFX151"/>
      <c r="AFY151"/>
      <c r="AFZ151"/>
      <c r="AGA151"/>
      <c r="AGB151"/>
      <c r="AGC151"/>
      <c r="AGD151"/>
      <c r="AGE151"/>
      <c r="AGF151"/>
      <c r="AGG151"/>
      <c r="AGH151"/>
      <c r="AGI151"/>
      <c r="AGJ151"/>
      <c r="AGK151"/>
      <c r="AGL151"/>
      <c r="AGM151"/>
      <c r="AGN151"/>
      <c r="AGO151"/>
      <c r="AGP151"/>
      <c r="AGQ151"/>
      <c r="AGR151"/>
      <c r="AGS151"/>
      <c r="AGT151"/>
      <c r="AGU151"/>
      <c r="AGV151"/>
      <c r="AGW151"/>
      <c r="AGX151"/>
      <c r="AGY151"/>
      <c r="AGZ151"/>
      <c r="AHA151"/>
      <c r="AHB151"/>
      <c r="AHC151"/>
      <c r="AHD151"/>
      <c r="AHE151"/>
      <c r="AHF151"/>
      <c r="AHG151"/>
      <c r="AHH151"/>
      <c r="AHI151"/>
      <c r="AHJ151"/>
      <c r="AHK151"/>
      <c r="AHL151"/>
      <c r="AHM151"/>
      <c r="AHN151"/>
      <c r="AHO151"/>
      <c r="AHP151"/>
      <c r="AHQ151"/>
      <c r="AHR151"/>
      <c r="AHS151"/>
      <c r="AHT151"/>
      <c r="AHU151"/>
      <c r="AHV151"/>
      <c r="AHW151"/>
      <c r="AHX151"/>
      <c r="AHY151"/>
      <c r="AHZ151"/>
      <c r="AIA151"/>
      <c r="AIB151"/>
      <c r="AIC151"/>
      <c r="AID151"/>
      <c r="AIE151"/>
      <c r="AIF151"/>
      <c r="AIG151"/>
      <c r="AIH151"/>
      <c r="AII151"/>
      <c r="AIJ151"/>
      <c r="AIK151"/>
      <c r="AIL151"/>
      <c r="AIM151"/>
      <c r="AIN151"/>
      <c r="AIO151"/>
      <c r="AIP151"/>
      <c r="AIQ151"/>
      <c r="AIR151"/>
      <c r="AIS151"/>
      <c r="AIT151"/>
      <c r="AIU151"/>
      <c r="AIV151"/>
      <c r="AIW151"/>
      <c r="AIX151"/>
      <c r="AIY151"/>
      <c r="AIZ151"/>
      <c r="AJA151"/>
      <c r="AJB151"/>
      <c r="AJC151"/>
      <c r="AJD151"/>
      <c r="AJE151"/>
      <c r="AJF151"/>
      <c r="AJG151"/>
      <c r="AJH151"/>
      <c r="AJI151"/>
      <c r="AJJ151"/>
      <c r="AJK151"/>
      <c r="AJL151"/>
      <c r="AJM151"/>
      <c r="AJN151"/>
      <c r="AJO151"/>
      <c r="AJP151"/>
      <c r="AJQ151"/>
      <c r="AJR151"/>
      <c r="AJS151"/>
      <c r="AJT151"/>
      <c r="AJU151"/>
      <c r="AJV151"/>
      <c r="AJW151"/>
      <c r="AJX151"/>
      <c r="AJY151"/>
      <c r="AJZ151"/>
      <c r="AKA151"/>
      <c r="AKB151"/>
      <c r="AKC151"/>
      <c r="AKD151"/>
      <c r="AKE151"/>
      <c r="AKF151"/>
      <c r="AKG151"/>
      <c r="AKH151"/>
      <c r="AKI151"/>
      <c r="AKJ151"/>
      <c r="AKK151"/>
      <c r="AKL151"/>
      <c r="AKM151"/>
      <c r="AKN151"/>
      <c r="AKO151"/>
      <c r="AKP151"/>
      <c r="AKQ151"/>
      <c r="AKR151"/>
      <c r="AKS151"/>
      <c r="AKT151"/>
      <c r="AKU151"/>
      <c r="AKV151"/>
      <c r="AKW151"/>
      <c r="AKX151"/>
      <c r="AKY151"/>
      <c r="AKZ151"/>
      <c r="ALA151"/>
      <c r="ALB151"/>
      <c r="ALC151"/>
      <c r="ALD151"/>
      <c r="ALE151"/>
      <c r="ALF151"/>
      <c r="ALG151"/>
      <c r="ALH151"/>
      <c r="ALI151"/>
      <c r="ALJ151"/>
      <c r="ALK151"/>
      <c r="ALL151"/>
      <c r="ALM151"/>
      <c r="ALN151"/>
      <c r="ALO151"/>
      <c r="ALP151"/>
      <c r="ALQ151"/>
      <c r="ALR151"/>
      <c r="ALS151"/>
      <c r="ALT151"/>
      <c r="ALU151"/>
      <c r="ALV151"/>
      <c r="ALW151"/>
      <c r="ALX151"/>
      <c r="ALY151"/>
      <c r="ALZ151"/>
      <c r="AMA151"/>
      <c r="AMB151"/>
      <c r="AMC151"/>
      <c r="AMD151"/>
      <c r="AME151"/>
      <c r="AMF151"/>
      <c r="AMG151"/>
      <c r="AMH151"/>
      <c r="AMI151"/>
      <c r="AMJ151"/>
    </row>
    <row r="152" spans="1:1024" ht="77.25" customHeight="1" x14ac:dyDescent="0.55000000000000004">
      <c r="A152" s="123"/>
      <c r="B152" s="520" t="s">
        <v>342</v>
      </c>
      <c r="C152" s="520"/>
      <c r="D152" s="529">
        <v>3000</v>
      </c>
      <c r="E152" s="529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  <c r="AMJ152"/>
    </row>
    <row r="153" spans="1:1024" ht="77.25" customHeight="1" x14ac:dyDescent="0.55000000000000004">
      <c r="A153" s="123"/>
      <c r="B153" s="520" t="s">
        <v>343</v>
      </c>
      <c r="C153" s="520"/>
      <c r="D153" s="517" t="s">
        <v>101</v>
      </c>
      <c r="E153" s="517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  <c r="AMJ153"/>
    </row>
    <row r="154" spans="1:1024" ht="77.25" customHeight="1" x14ac:dyDescent="0.55000000000000004">
      <c r="A154" s="123"/>
      <c r="B154" s="520" t="s">
        <v>344</v>
      </c>
      <c r="C154" s="520"/>
      <c r="D154" s="517" t="s">
        <v>101</v>
      </c>
      <c r="E154" s="517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  <c r="XY154"/>
      <c r="XZ154"/>
      <c r="YA154"/>
      <c r="YB154"/>
      <c r="YC154"/>
      <c r="YD154"/>
      <c r="YE154"/>
      <c r="YF154"/>
      <c r="YG154"/>
      <c r="YH154"/>
      <c r="YI154"/>
      <c r="YJ154"/>
      <c r="YK154"/>
      <c r="YL154"/>
      <c r="YM154"/>
      <c r="YN154"/>
      <c r="YO154"/>
      <c r="YP154"/>
      <c r="YQ154"/>
      <c r="YR154"/>
      <c r="YS154"/>
      <c r="YT154"/>
      <c r="YU154"/>
      <c r="YV154"/>
      <c r="YW154"/>
      <c r="YX154"/>
      <c r="YY154"/>
      <c r="YZ154"/>
      <c r="ZA154"/>
      <c r="ZB154"/>
      <c r="ZC154"/>
      <c r="ZD154"/>
      <c r="ZE154"/>
      <c r="ZF154"/>
      <c r="ZG154"/>
      <c r="ZH154"/>
      <c r="ZI154"/>
      <c r="ZJ154"/>
      <c r="ZK154"/>
      <c r="ZL154"/>
      <c r="ZM154"/>
      <c r="ZN154"/>
      <c r="ZO154"/>
      <c r="ZP154"/>
      <c r="ZQ154"/>
      <c r="ZR154"/>
      <c r="ZS154"/>
      <c r="ZT154"/>
      <c r="ZU154"/>
      <c r="ZV154"/>
      <c r="ZW154"/>
      <c r="ZX154"/>
      <c r="ZY154"/>
      <c r="ZZ154"/>
      <c r="AAA154"/>
      <c r="AAB154"/>
      <c r="AAC154"/>
      <c r="AAD154"/>
      <c r="AAE154"/>
      <c r="AAF154"/>
      <c r="AAG154"/>
      <c r="AAH154"/>
      <c r="AAI154"/>
      <c r="AAJ154"/>
      <c r="AAK154"/>
      <c r="AAL154"/>
      <c r="AAM154"/>
      <c r="AAN154"/>
      <c r="AAO154"/>
      <c r="AAP154"/>
      <c r="AAQ154"/>
      <c r="AAR154"/>
      <c r="AAS154"/>
      <c r="AAT154"/>
      <c r="AAU154"/>
      <c r="AAV154"/>
      <c r="AAW154"/>
      <c r="AAX154"/>
      <c r="AAY154"/>
      <c r="AAZ154"/>
      <c r="ABA154"/>
      <c r="ABB154"/>
      <c r="ABC154"/>
      <c r="ABD154"/>
      <c r="ABE154"/>
      <c r="ABF154"/>
      <c r="ABG154"/>
      <c r="ABH154"/>
      <c r="ABI154"/>
      <c r="ABJ154"/>
      <c r="ABK154"/>
      <c r="ABL154"/>
      <c r="ABM154"/>
      <c r="ABN154"/>
      <c r="ABO154"/>
      <c r="ABP154"/>
      <c r="ABQ154"/>
      <c r="ABR154"/>
      <c r="ABS154"/>
      <c r="ABT154"/>
      <c r="ABU154"/>
      <c r="ABV154"/>
      <c r="ABW154"/>
      <c r="ABX154"/>
      <c r="ABY154"/>
      <c r="ABZ154"/>
      <c r="ACA154"/>
      <c r="ACB154"/>
      <c r="ACC154"/>
      <c r="ACD154"/>
      <c r="ACE154"/>
      <c r="ACF154"/>
      <c r="ACG154"/>
      <c r="ACH154"/>
      <c r="ACI154"/>
      <c r="ACJ154"/>
      <c r="ACK154"/>
      <c r="ACL154"/>
      <c r="ACM154"/>
      <c r="ACN154"/>
      <c r="ACO154"/>
      <c r="ACP154"/>
      <c r="ACQ154"/>
      <c r="ACR154"/>
      <c r="ACS154"/>
      <c r="ACT154"/>
      <c r="ACU154"/>
      <c r="ACV154"/>
      <c r="ACW154"/>
      <c r="ACX154"/>
      <c r="ACY154"/>
      <c r="ACZ154"/>
      <c r="ADA154"/>
      <c r="ADB154"/>
      <c r="ADC154"/>
      <c r="ADD154"/>
      <c r="ADE154"/>
      <c r="ADF154"/>
      <c r="ADG154"/>
      <c r="ADH154"/>
      <c r="ADI154"/>
      <c r="ADJ154"/>
      <c r="ADK154"/>
      <c r="ADL154"/>
      <c r="ADM154"/>
      <c r="ADN154"/>
      <c r="ADO154"/>
      <c r="ADP154"/>
      <c r="ADQ154"/>
      <c r="ADR154"/>
      <c r="ADS154"/>
      <c r="ADT154"/>
      <c r="ADU154"/>
      <c r="ADV154"/>
      <c r="ADW154"/>
      <c r="ADX154"/>
      <c r="ADY154"/>
      <c r="ADZ154"/>
      <c r="AEA154"/>
      <c r="AEB154"/>
      <c r="AEC154"/>
      <c r="AED154"/>
      <c r="AEE154"/>
      <c r="AEF154"/>
      <c r="AEG154"/>
      <c r="AEH154"/>
      <c r="AEI154"/>
      <c r="AEJ154"/>
      <c r="AEK154"/>
      <c r="AEL154"/>
      <c r="AEM154"/>
      <c r="AEN154"/>
      <c r="AEO154"/>
      <c r="AEP154"/>
      <c r="AEQ154"/>
      <c r="AER154"/>
      <c r="AES154"/>
      <c r="AET154"/>
      <c r="AEU154"/>
      <c r="AEV154"/>
      <c r="AEW154"/>
      <c r="AEX154"/>
      <c r="AEY154"/>
      <c r="AEZ154"/>
      <c r="AFA154"/>
      <c r="AFB154"/>
      <c r="AFC154"/>
      <c r="AFD154"/>
      <c r="AFE154"/>
      <c r="AFF154"/>
      <c r="AFG154"/>
      <c r="AFH154"/>
      <c r="AFI154"/>
      <c r="AFJ154"/>
      <c r="AFK154"/>
      <c r="AFL154"/>
      <c r="AFM154"/>
      <c r="AFN154"/>
      <c r="AFO154"/>
      <c r="AFP154"/>
      <c r="AFQ154"/>
      <c r="AFR154"/>
      <c r="AFS154"/>
      <c r="AFT154"/>
      <c r="AFU154"/>
      <c r="AFV154"/>
      <c r="AFW154"/>
      <c r="AFX154"/>
      <c r="AFY154"/>
      <c r="AFZ154"/>
      <c r="AGA154"/>
      <c r="AGB154"/>
      <c r="AGC154"/>
      <c r="AGD154"/>
      <c r="AGE154"/>
      <c r="AGF154"/>
      <c r="AGG154"/>
      <c r="AGH154"/>
      <c r="AGI154"/>
      <c r="AGJ154"/>
      <c r="AGK154"/>
      <c r="AGL154"/>
      <c r="AGM154"/>
      <c r="AGN154"/>
      <c r="AGO154"/>
      <c r="AGP154"/>
      <c r="AGQ154"/>
      <c r="AGR154"/>
      <c r="AGS154"/>
      <c r="AGT154"/>
      <c r="AGU154"/>
      <c r="AGV154"/>
      <c r="AGW154"/>
      <c r="AGX154"/>
      <c r="AGY154"/>
      <c r="AGZ154"/>
      <c r="AHA154"/>
      <c r="AHB154"/>
      <c r="AHC154"/>
      <c r="AHD154"/>
      <c r="AHE154"/>
      <c r="AHF154"/>
      <c r="AHG154"/>
      <c r="AHH154"/>
      <c r="AHI154"/>
      <c r="AHJ154"/>
      <c r="AHK154"/>
      <c r="AHL154"/>
      <c r="AHM154"/>
      <c r="AHN154"/>
      <c r="AHO154"/>
      <c r="AHP154"/>
      <c r="AHQ154"/>
      <c r="AHR154"/>
      <c r="AHS154"/>
      <c r="AHT154"/>
      <c r="AHU154"/>
      <c r="AHV154"/>
      <c r="AHW154"/>
      <c r="AHX154"/>
      <c r="AHY154"/>
      <c r="AHZ154"/>
      <c r="AIA154"/>
      <c r="AIB154"/>
      <c r="AIC154"/>
      <c r="AID154"/>
      <c r="AIE154"/>
      <c r="AIF154"/>
      <c r="AIG154"/>
      <c r="AIH154"/>
      <c r="AII154"/>
      <c r="AIJ154"/>
      <c r="AIK154"/>
      <c r="AIL154"/>
      <c r="AIM154"/>
      <c r="AIN154"/>
      <c r="AIO154"/>
      <c r="AIP154"/>
      <c r="AIQ154"/>
      <c r="AIR154"/>
      <c r="AIS154"/>
      <c r="AIT154"/>
      <c r="AIU154"/>
      <c r="AIV154"/>
      <c r="AIW154"/>
      <c r="AIX154"/>
      <c r="AIY154"/>
      <c r="AIZ154"/>
      <c r="AJA154"/>
      <c r="AJB154"/>
      <c r="AJC154"/>
      <c r="AJD154"/>
      <c r="AJE154"/>
      <c r="AJF154"/>
      <c r="AJG154"/>
      <c r="AJH154"/>
      <c r="AJI154"/>
      <c r="AJJ154"/>
      <c r="AJK154"/>
      <c r="AJL154"/>
      <c r="AJM154"/>
      <c r="AJN154"/>
      <c r="AJO154"/>
      <c r="AJP154"/>
      <c r="AJQ154"/>
      <c r="AJR154"/>
      <c r="AJS154"/>
      <c r="AJT154"/>
      <c r="AJU154"/>
      <c r="AJV154"/>
      <c r="AJW154"/>
      <c r="AJX154"/>
      <c r="AJY154"/>
      <c r="AJZ154"/>
      <c r="AKA154"/>
      <c r="AKB154"/>
      <c r="AKC154"/>
      <c r="AKD154"/>
      <c r="AKE154"/>
      <c r="AKF154"/>
      <c r="AKG154"/>
      <c r="AKH154"/>
      <c r="AKI154"/>
      <c r="AKJ154"/>
      <c r="AKK154"/>
      <c r="AKL154"/>
      <c r="AKM154"/>
      <c r="AKN154"/>
      <c r="AKO154"/>
      <c r="AKP154"/>
      <c r="AKQ154"/>
      <c r="AKR154"/>
      <c r="AKS154"/>
      <c r="AKT154"/>
      <c r="AKU154"/>
      <c r="AKV154"/>
      <c r="AKW154"/>
      <c r="AKX154"/>
      <c r="AKY154"/>
      <c r="AKZ154"/>
      <c r="ALA154"/>
      <c r="ALB154"/>
      <c r="ALC154"/>
      <c r="ALD154"/>
      <c r="ALE154"/>
      <c r="ALF154"/>
      <c r="ALG154"/>
      <c r="ALH154"/>
      <c r="ALI154"/>
      <c r="ALJ154"/>
      <c r="ALK154"/>
      <c r="ALL154"/>
      <c r="ALM154"/>
      <c r="ALN154"/>
      <c r="ALO154"/>
      <c r="ALP154"/>
      <c r="ALQ154"/>
      <c r="ALR154"/>
      <c r="ALS154"/>
      <c r="ALT154"/>
      <c r="ALU154"/>
      <c r="ALV154"/>
      <c r="ALW154"/>
      <c r="ALX154"/>
      <c r="ALY154"/>
      <c r="ALZ154"/>
      <c r="AMA154"/>
      <c r="AMB154"/>
      <c r="AMC154"/>
      <c r="AMD154"/>
      <c r="AME154"/>
      <c r="AMF154"/>
      <c r="AMG154"/>
      <c r="AMH154"/>
      <c r="AMI154"/>
      <c r="AMJ154"/>
    </row>
    <row r="155" spans="1:1024" ht="77.25" customHeight="1" x14ac:dyDescent="0.55000000000000004">
      <c r="A155" s="123"/>
      <c r="B155" s="520" t="s">
        <v>345</v>
      </c>
      <c r="C155" s="520"/>
      <c r="D155" s="523">
        <v>3000</v>
      </c>
      <c r="E155" s="523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  <c r="AMJ155"/>
    </row>
    <row r="156" spans="1:1024" ht="77.25" customHeight="1" x14ac:dyDescent="0.55000000000000004">
      <c r="A156" s="123"/>
      <c r="B156" s="520" t="s">
        <v>346</v>
      </c>
      <c r="C156" s="520"/>
      <c r="D156" s="525">
        <v>3500</v>
      </c>
      <c r="E156" s="525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  <c r="AMJ156"/>
    </row>
    <row r="157" spans="1:1024" ht="107.25" customHeight="1" x14ac:dyDescent="0.55000000000000004">
      <c r="A157" s="123"/>
      <c r="B157" s="520" t="s">
        <v>347</v>
      </c>
      <c r="C157" s="520"/>
      <c r="D157" s="528" t="s">
        <v>348</v>
      </c>
      <c r="E157" s="528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  <c r="AMJ157"/>
    </row>
    <row r="158" spans="1:1024" ht="77.25" customHeight="1" x14ac:dyDescent="0.55000000000000004">
      <c r="A158" s="123"/>
      <c r="B158" s="526" t="s">
        <v>349</v>
      </c>
      <c r="C158" s="526"/>
      <c r="D158" s="526"/>
      <c r="E158" s="526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  <c r="XY158"/>
      <c r="XZ158"/>
      <c r="YA158"/>
      <c r="YB158"/>
      <c r="YC158"/>
      <c r="YD158"/>
      <c r="YE158"/>
      <c r="YF158"/>
      <c r="YG158"/>
      <c r="YH158"/>
      <c r="YI158"/>
      <c r="YJ158"/>
      <c r="YK158"/>
      <c r="YL158"/>
      <c r="YM158"/>
      <c r="YN158"/>
      <c r="YO158"/>
      <c r="YP158"/>
      <c r="YQ158"/>
      <c r="YR158"/>
      <c r="YS158"/>
      <c r="YT158"/>
      <c r="YU158"/>
      <c r="YV158"/>
      <c r="YW158"/>
      <c r="YX158"/>
      <c r="YY158"/>
      <c r="YZ158"/>
      <c r="ZA158"/>
      <c r="ZB158"/>
      <c r="ZC158"/>
      <c r="ZD158"/>
      <c r="ZE158"/>
      <c r="ZF158"/>
      <c r="ZG158"/>
      <c r="ZH158"/>
      <c r="ZI158"/>
      <c r="ZJ158"/>
      <c r="ZK158"/>
      <c r="ZL158"/>
      <c r="ZM158"/>
      <c r="ZN158"/>
      <c r="ZO158"/>
      <c r="ZP158"/>
      <c r="ZQ158"/>
      <c r="ZR158"/>
      <c r="ZS158"/>
      <c r="ZT158"/>
      <c r="ZU158"/>
      <c r="ZV158"/>
      <c r="ZW158"/>
      <c r="ZX158"/>
      <c r="ZY158"/>
      <c r="ZZ158"/>
      <c r="AAA158"/>
      <c r="AAB158"/>
      <c r="AAC158"/>
      <c r="AAD158"/>
      <c r="AAE158"/>
      <c r="AAF158"/>
      <c r="AAG158"/>
      <c r="AAH158"/>
      <c r="AAI158"/>
      <c r="AAJ158"/>
      <c r="AAK158"/>
      <c r="AAL158"/>
      <c r="AAM158"/>
      <c r="AAN158"/>
      <c r="AAO158"/>
      <c r="AAP158"/>
      <c r="AAQ158"/>
      <c r="AAR158"/>
      <c r="AAS158"/>
      <c r="AAT158"/>
      <c r="AAU158"/>
      <c r="AAV158"/>
      <c r="AAW158"/>
      <c r="AAX158"/>
      <c r="AAY158"/>
      <c r="AAZ158"/>
      <c r="ABA158"/>
      <c r="ABB158"/>
      <c r="ABC158"/>
      <c r="ABD158"/>
      <c r="ABE158"/>
      <c r="ABF158"/>
      <c r="ABG158"/>
      <c r="ABH158"/>
      <c r="ABI158"/>
      <c r="ABJ158"/>
      <c r="ABK158"/>
      <c r="ABL158"/>
      <c r="ABM158"/>
      <c r="ABN158"/>
      <c r="ABO158"/>
      <c r="ABP158"/>
      <c r="ABQ158"/>
      <c r="ABR158"/>
      <c r="ABS158"/>
      <c r="ABT158"/>
      <c r="ABU158"/>
      <c r="ABV158"/>
      <c r="ABW158"/>
      <c r="ABX158"/>
      <c r="ABY158"/>
      <c r="ABZ158"/>
      <c r="ACA158"/>
      <c r="ACB158"/>
      <c r="ACC158"/>
      <c r="ACD158"/>
      <c r="ACE158"/>
      <c r="ACF158"/>
      <c r="ACG158"/>
      <c r="ACH158"/>
      <c r="ACI158"/>
      <c r="ACJ158"/>
      <c r="ACK158"/>
      <c r="ACL158"/>
      <c r="ACM158"/>
      <c r="ACN158"/>
      <c r="ACO158"/>
      <c r="ACP158"/>
      <c r="ACQ158"/>
      <c r="ACR158"/>
      <c r="ACS158"/>
      <c r="ACT158"/>
      <c r="ACU158"/>
      <c r="ACV158"/>
      <c r="ACW158"/>
      <c r="ACX158"/>
      <c r="ACY158"/>
      <c r="ACZ158"/>
      <c r="ADA158"/>
      <c r="ADB158"/>
      <c r="ADC158"/>
      <c r="ADD158"/>
      <c r="ADE158"/>
      <c r="ADF158"/>
      <c r="ADG158"/>
      <c r="ADH158"/>
      <c r="ADI158"/>
      <c r="ADJ158"/>
      <c r="ADK158"/>
      <c r="ADL158"/>
      <c r="ADM158"/>
      <c r="ADN158"/>
      <c r="ADO158"/>
      <c r="ADP158"/>
      <c r="ADQ158"/>
      <c r="ADR158"/>
      <c r="ADS158"/>
      <c r="ADT158"/>
      <c r="ADU158"/>
      <c r="ADV158"/>
      <c r="ADW158"/>
      <c r="ADX158"/>
      <c r="ADY158"/>
      <c r="ADZ158"/>
      <c r="AEA158"/>
      <c r="AEB158"/>
      <c r="AEC158"/>
      <c r="AED158"/>
      <c r="AEE158"/>
      <c r="AEF158"/>
      <c r="AEG158"/>
      <c r="AEH158"/>
      <c r="AEI158"/>
      <c r="AEJ158"/>
      <c r="AEK158"/>
      <c r="AEL158"/>
      <c r="AEM158"/>
      <c r="AEN158"/>
      <c r="AEO158"/>
      <c r="AEP158"/>
      <c r="AEQ158"/>
      <c r="AER158"/>
      <c r="AES158"/>
      <c r="AET158"/>
      <c r="AEU158"/>
      <c r="AEV158"/>
      <c r="AEW158"/>
      <c r="AEX158"/>
      <c r="AEY158"/>
      <c r="AEZ158"/>
      <c r="AFA158"/>
      <c r="AFB158"/>
      <c r="AFC158"/>
      <c r="AFD158"/>
      <c r="AFE158"/>
      <c r="AFF158"/>
      <c r="AFG158"/>
      <c r="AFH158"/>
      <c r="AFI158"/>
      <c r="AFJ158"/>
      <c r="AFK158"/>
      <c r="AFL158"/>
      <c r="AFM158"/>
      <c r="AFN158"/>
      <c r="AFO158"/>
      <c r="AFP158"/>
      <c r="AFQ158"/>
      <c r="AFR158"/>
      <c r="AFS158"/>
      <c r="AFT158"/>
      <c r="AFU158"/>
      <c r="AFV158"/>
      <c r="AFW158"/>
      <c r="AFX158"/>
      <c r="AFY158"/>
      <c r="AFZ158"/>
      <c r="AGA158"/>
      <c r="AGB158"/>
      <c r="AGC158"/>
      <c r="AGD158"/>
      <c r="AGE158"/>
      <c r="AGF158"/>
      <c r="AGG158"/>
      <c r="AGH158"/>
      <c r="AGI158"/>
      <c r="AGJ158"/>
      <c r="AGK158"/>
      <c r="AGL158"/>
      <c r="AGM158"/>
      <c r="AGN158"/>
      <c r="AGO158"/>
      <c r="AGP158"/>
      <c r="AGQ158"/>
      <c r="AGR158"/>
      <c r="AGS158"/>
      <c r="AGT158"/>
      <c r="AGU158"/>
      <c r="AGV158"/>
      <c r="AGW158"/>
      <c r="AGX158"/>
      <c r="AGY158"/>
      <c r="AGZ158"/>
      <c r="AHA158"/>
      <c r="AHB158"/>
      <c r="AHC158"/>
      <c r="AHD158"/>
      <c r="AHE158"/>
      <c r="AHF158"/>
      <c r="AHG158"/>
      <c r="AHH158"/>
      <c r="AHI158"/>
      <c r="AHJ158"/>
      <c r="AHK158"/>
      <c r="AHL158"/>
      <c r="AHM158"/>
      <c r="AHN158"/>
      <c r="AHO158"/>
      <c r="AHP158"/>
      <c r="AHQ158"/>
      <c r="AHR158"/>
      <c r="AHS158"/>
      <c r="AHT158"/>
      <c r="AHU158"/>
      <c r="AHV158"/>
      <c r="AHW158"/>
      <c r="AHX158"/>
      <c r="AHY158"/>
      <c r="AHZ158"/>
      <c r="AIA158"/>
      <c r="AIB158"/>
      <c r="AIC158"/>
      <c r="AID158"/>
      <c r="AIE158"/>
      <c r="AIF158"/>
      <c r="AIG158"/>
      <c r="AIH158"/>
      <c r="AII158"/>
      <c r="AIJ158"/>
      <c r="AIK158"/>
      <c r="AIL158"/>
      <c r="AIM158"/>
      <c r="AIN158"/>
      <c r="AIO158"/>
      <c r="AIP158"/>
      <c r="AIQ158"/>
      <c r="AIR158"/>
      <c r="AIS158"/>
      <c r="AIT158"/>
      <c r="AIU158"/>
      <c r="AIV158"/>
      <c r="AIW158"/>
      <c r="AIX158"/>
      <c r="AIY158"/>
      <c r="AIZ158"/>
      <c r="AJA158"/>
      <c r="AJB158"/>
      <c r="AJC158"/>
      <c r="AJD158"/>
      <c r="AJE158"/>
      <c r="AJF158"/>
      <c r="AJG158"/>
      <c r="AJH158"/>
      <c r="AJI158"/>
      <c r="AJJ158"/>
      <c r="AJK158"/>
      <c r="AJL158"/>
      <c r="AJM158"/>
      <c r="AJN158"/>
      <c r="AJO158"/>
      <c r="AJP158"/>
      <c r="AJQ158"/>
      <c r="AJR158"/>
      <c r="AJS158"/>
      <c r="AJT158"/>
      <c r="AJU158"/>
      <c r="AJV158"/>
      <c r="AJW158"/>
      <c r="AJX158"/>
      <c r="AJY158"/>
      <c r="AJZ158"/>
      <c r="AKA158"/>
      <c r="AKB158"/>
      <c r="AKC158"/>
      <c r="AKD158"/>
      <c r="AKE158"/>
      <c r="AKF158"/>
      <c r="AKG158"/>
      <c r="AKH158"/>
      <c r="AKI158"/>
      <c r="AKJ158"/>
      <c r="AKK158"/>
      <c r="AKL158"/>
      <c r="AKM158"/>
      <c r="AKN158"/>
      <c r="AKO158"/>
      <c r="AKP158"/>
      <c r="AKQ158"/>
      <c r="AKR158"/>
      <c r="AKS158"/>
      <c r="AKT158"/>
      <c r="AKU158"/>
      <c r="AKV158"/>
      <c r="AKW158"/>
      <c r="AKX158"/>
      <c r="AKY158"/>
      <c r="AKZ158"/>
      <c r="ALA158"/>
      <c r="ALB158"/>
      <c r="ALC158"/>
      <c r="ALD158"/>
      <c r="ALE158"/>
      <c r="ALF158"/>
      <c r="ALG158"/>
      <c r="ALH158"/>
      <c r="ALI158"/>
      <c r="ALJ158"/>
      <c r="ALK158"/>
      <c r="ALL158"/>
      <c r="ALM158"/>
      <c r="ALN158"/>
      <c r="ALO158"/>
      <c r="ALP158"/>
      <c r="ALQ158"/>
      <c r="ALR158"/>
      <c r="ALS158"/>
      <c r="ALT158"/>
      <c r="ALU158"/>
      <c r="ALV158"/>
      <c r="ALW158"/>
      <c r="ALX158"/>
      <c r="ALY158"/>
      <c r="ALZ158"/>
      <c r="AMA158"/>
      <c r="AMB158"/>
      <c r="AMC158"/>
      <c r="AMD158"/>
      <c r="AME158"/>
      <c r="AMF158"/>
      <c r="AMG158"/>
      <c r="AMH158"/>
      <c r="AMI158"/>
      <c r="AMJ158"/>
    </row>
    <row r="159" spans="1:1024" s="127" customFormat="1" ht="77.25" customHeight="1" x14ac:dyDescent="0.55000000000000004">
      <c r="A159" s="123"/>
      <c r="B159" s="519" t="s">
        <v>7</v>
      </c>
      <c r="C159" s="519"/>
      <c r="D159" s="519" t="s">
        <v>105</v>
      </c>
      <c r="E159" s="519"/>
      <c r="ALX159" s="128"/>
      <c r="ALY159" s="128"/>
      <c r="ALZ159" s="128"/>
      <c r="AMA159" s="128"/>
      <c r="AMB159" s="128"/>
      <c r="AMC159" s="128"/>
      <c r="AMD159" s="128"/>
      <c r="AME159" s="128"/>
      <c r="AMF159" s="128"/>
      <c r="AMG159" s="128"/>
      <c r="AMH159" s="98"/>
      <c r="AMI159" s="98"/>
      <c r="AMJ159" s="98"/>
    </row>
    <row r="160" spans="1:1024" ht="77.25" customHeight="1" x14ac:dyDescent="0.55000000000000004">
      <c r="A160" s="194"/>
      <c r="B160" s="520" t="s">
        <v>350</v>
      </c>
      <c r="C160" s="520"/>
      <c r="D160" s="525">
        <v>15000</v>
      </c>
      <c r="E160" s="525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  <c r="AMJ160"/>
    </row>
    <row r="161" spans="1:1024" ht="77.25" customHeight="1" x14ac:dyDescent="0.55000000000000004">
      <c r="A161" s="194"/>
      <c r="B161" s="520" t="s">
        <v>351</v>
      </c>
      <c r="C161" s="520"/>
      <c r="D161" s="523">
        <v>500</v>
      </c>
      <c r="E161" s="523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  <c r="AMJ161"/>
    </row>
    <row r="162" spans="1:1024" ht="77.25" customHeight="1" x14ac:dyDescent="0.55000000000000004">
      <c r="A162" s="194"/>
      <c r="B162" s="520" t="s">
        <v>352</v>
      </c>
      <c r="C162" s="520"/>
      <c r="D162" s="523">
        <v>100</v>
      </c>
      <c r="E162" s="523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  <c r="AMJ162"/>
    </row>
    <row r="163" spans="1:1024" ht="77.25" customHeight="1" x14ac:dyDescent="0.55000000000000004">
      <c r="A163" s="194"/>
      <c r="B163" s="524" t="s">
        <v>353</v>
      </c>
      <c r="C163" s="524"/>
      <c r="D163" s="525" t="s">
        <v>354</v>
      </c>
      <c r="E163" s="525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  <c r="XY163"/>
      <c r="XZ163"/>
      <c r="YA163"/>
      <c r="YB163"/>
      <c r="YC163"/>
      <c r="YD163"/>
      <c r="YE163"/>
      <c r="YF163"/>
      <c r="YG163"/>
      <c r="YH163"/>
      <c r="YI163"/>
      <c r="YJ163"/>
      <c r="YK163"/>
      <c r="YL163"/>
      <c r="YM163"/>
      <c r="YN163"/>
      <c r="YO163"/>
      <c r="YP163"/>
      <c r="YQ163"/>
      <c r="YR163"/>
      <c r="YS163"/>
      <c r="YT163"/>
      <c r="YU163"/>
      <c r="YV163"/>
      <c r="YW163"/>
      <c r="YX163"/>
      <c r="YY163"/>
      <c r="YZ163"/>
      <c r="ZA163"/>
      <c r="ZB163"/>
      <c r="ZC163"/>
      <c r="ZD163"/>
      <c r="ZE163"/>
      <c r="ZF163"/>
      <c r="ZG163"/>
      <c r="ZH163"/>
      <c r="ZI163"/>
      <c r="ZJ163"/>
      <c r="ZK163"/>
      <c r="ZL163"/>
      <c r="ZM163"/>
      <c r="ZN163"/>
      <c r="ZO163"/>
      <c r="ZP163"/>
      <c r="ZQ163"/>
      <c r="ZR163"/>
      <c r="ZS163"/>
      <c r="ZT163"/>
      <c r="ZU163"/>
      <c r="ZV163"/>
      <c r="ZW163"/>
      <c r="ZX163"/>
      <c r="ZY163"/>
      <c r="ZZ163"/>
      <c r="AAA163"/>
      <c r="AAB163"/>
      <c r="AAC163"/>
      <c r="AAD163"/>
      <c r="AAE163"/>
      <c r="AAF163"/>
      <c r="AAG163"/>
      <c r="AAH163"/>
      <c r="AAI163"/>
      <c r="AAJ163"/>
      <c r="AAK163"/>
      <c r="AAL163"/>
      <c r="AAM163"/>
      <c r="AAN163"/>
      <c r="AAO163"/>
      <c r="AAP163"/>
      <c r="AAQ163"/>
      <c r="AAR163"/>
      <c r="AAS163"/>
      <c r="AAT163"/>
      <c r="AAU163"/>
      <c r="AAV163"/>
      <c r="AAW163"/>
      <c r="AAX163"/>
      <c r="AAY163"/>
      <c r="AAZ163"/>
      <c r="ABA163"/>
      <c r="ABB163"/>
      <c r="ABC163"/>
      <c r="ABD163"/>
      <c r="ABE163"/>
      <c r="ABF163"/>
      <c r="ABG163"/>
      <c r="ABH163"/>
      <c r="ABI163"/>
      <c r="ABJ163"/>
      <c r="ABK163"/>
      <c r="ABL163"/>
      <c r="ABM163"/>
      <c r="ABN163"/>
      <c r="ABO163"/>
      <c r="ABP163"/>
      <c r="ABQ163"/>
      <c r="ABR163"/>
      <c r="ABS163"/>
      <c r="ABT163"/>
      <c r="ABU163"/>
      <c r="ABV163"/>
      <c r="ABW163"/>
      <c r="ABX163"/>
      <c r="ABY163"/>
      <c r="ABZ163"/>
      <c r="ACA163"/>
      <c r="ACB163"/>
      <c r="ACC163"/>
      <c r="ACD163"/>
      <c r="ACE163"/>
      <c r="ACF163"/>
      <c r="ACG163"/>
      <c r="ACH163"/>
      <c r="ACI163"/>
      <c r="ACJ163"/>
      <c r="ACK163"/>
      <c r="ACL163"/>
      <c r="ACM163"/>
      <c r="ACN163"/>
      <c r="ACO163"/>
      <c r="ACP163"/>
      <c r="ACQ163"/>
      <c r="ACR163"/>
      <c r="ACS163"/>
      <c r="ACT163"/>
      <c r="ACU163"/>
      <c r="ACV163"/>
      <c r="ACW163"/>
      <c r="ACX163"/>
      <c r="ACY163"/>
      <c r="ACZ163"/>
      <c r="ADA163"/>
      <c r="ADB163"/>
      <c r="ADC163"/>
      <c r="ADD163"/>
      <c r="ADE163"/>
      <c r="ADF163"/>
      <c r="ADG163"/>
      <c r="ADH163"/>
      <c r="ADI163"/>
      <c r="ADJ163"/>
      <c r="ADK163"/>
      <c r="ADL163"/>
      <c r="ADM163"/>
      <c r="ADN163"/>
      <c r="ADO163"/>
      <c r="ADP163"/>
      <c r="ADQ163"/>
      <c r="ADR163"/>
      <c r="ADS163"/>
      <c r="ADT163"/>
      <c r="ADU163"/>
      <c r="ADV163"/>
      <c r="ADW163"/>
      <c r="ADX163"/>
      <c r="ADY163"/>
      <c r="ADZ163"/>
      <c r="AEA163"/>
      <c r="AEB163"/>
      <c r="AEC163"/>
      <c r="AED163"/>
      <c r="AEE163"/>
      <c r="AEF163"/>
      <c r="AEG163"/>
      <c r="AEH163"/>
      <c r="AEI163"/>
      <c r="AEJ163"/>
      <c r="AEK163"/>
      <c r="AEL163"/>
      <c r="AEM163"/>
      <c r="AEN163"/>
      <c r="AEO163"/>
      <c r="AEP163"/>
      <c r="AEQ163"/>
      <c r="AER163"/>
      <c r="AES163"/>
      <c r="AET163"/>
      <c r="AEU163"/>
      <c r="AEV163"/>
      <c r="AEW163"/>
      <c r="AEX163"/>
      <c r="AEY163"/>
      <c r="AEZ163"/>
      <c r="AFA163"/>
      <c r="AFB163"/>
      <c r="AFC163"/>
      <c r="AFD163"/>
      <c r="AFE163"/>
      <c r="AFF163"/>
      <c r="AFG163"/>
      <c r="AFH163"/>
      <c r="AFI163"/>
      <c r="AFJ163"/>
      <c r="AFK163"/>
      <c r="AFL163"/>
      <c r="AFM163"/>
      <c r="AFN163"/>
      <c r="AFO163"/>
      <c r="AFP163"/>
      <c r="AFQ163"/>
      <c r="AFR163"/>
      <c r="AFS163"/>
      <c r="AFT163"/>
      <c r="AFU163"/>
      <c r="AFV163"/>
      <c r="AFW163"/>
      <c r="AFX163"/>
      <c r="AFY163"/>
      <c r="AFZ163"/>
      <c r="AGA163"/>
      <c r="AGB163"/>
      <c r="AGC163"/>
      <c r="AGD163"/>
      <c r="AGE163"/>
      <c r="AGF163"/>
      <c r="AGG163"/>
      <c r="AGH163"/>
      <c r="AGI163"/>
      <c r="AGJ163"/>
      <c r="AGK163"/>
      <c r="AGL163"/>
      <c r="AGM163"/>
      <c r="AGN163"/>
      <c r="AGO163"/>
      <c r="AGP163"/>
      <c r="AGQ163"/>
      <c r="AGR163"/>
      <c r="AGS163"/>
      <c r="AGT163"/>
      <c r="AGU163"/>
      <c r="AGV163"/>
      <c r="AGW163"/>
      <c r="AGX163"/>
      <c r="AGY163"/>
      <c r="AGZ163"/>
      <c r="AHA163"/>
      <c r="AHB163"/>
      <c r="AHC163"/>
      <c r="AHD163"/>
      <c r="AHE163"/>
      <c r="AHF163"/>
      <c r="AHG163"/>
      <c r="AHH163"/>
      <c r="AHI163"/>
      <c r="AHJ163"/>
      <c r="AHK163"/>
      <c r="AHL163"/>
      <c r="AHM163"/>
      <c r="AHN163"/>
      <c r="AHO163"/>
      <c r="AHP163"/>
      <c r="AHQ163"/>
      <c r="AHR163"/>
      <c r="AHS163"/>
      <c r="AHT163"/>
      <c r="AHU163"/>
      <c r="AHV163"/>
      <c r="AHW163"/>
      <c r="AHX163"/>
      <c r="AHY163"/>
      <c r="AHZ163"/>
      <c r="AIA163"/>
      <c r="AIB163"/>
      <c r="AIC163"/>
      <c r="AID163"/>
      <c r="AIE163"/>
      <c r="AIF163"/>
      <c r="AIG163"/>
      <c r="AIH163"/>
      <c r="AII163"/>
      <c r="AIJ163"/>
      <c r="AIK163"/>
      <c r="AIL163"/>
      <c r="AIM163"/>
      <c r="AIN163"/>
      <c r="AIO163"/>
      <c r="AIP163"/>
      <c r="AIQ163"/>
      <c r="AIR163"/>
      <c r="AIS163"/>
      <c r="AIT163"/>
      <c r="AIU163"/>
      <c r="AIV163"/>
      <c r="AIW163"/>
      <c r="AIX163"/>
      <c r="AIY163"/>
      <c r="AIZ163"/>
      <c r="AJA163"/>
      <c r="AJB163"/>
      <c r="AJC163"/>
      <c r="AJD163"/>
      <c r="AJE163"/>
      <c r="AJF163"/>
      <c r="AJG163"/>
      <c r="AJH163"/>
      <c r="AJI163"/>
      <c r="AJJ163"/>
      <c r="AJK163"/>
      <c r="AJL163"/>
      <c r="AJM163"/>
      <c r="AJN163"/>
      <c r="AJO163"/>
      <c r="AJP163"/>
      <c r="AJQ163"/>
      <c r="AJR163"/>
      <c r="AJS163"/>
      <c r="AJT163"/>
      <c r="AJU163"/>
      <c r="AJV163"/>
      <c r="AJW163"/>
      <c r="AJX163"/>
      <c r="AJY163"/>
      <c r="AJZ163"/>
      <c r="AKA163"/>
      <c r="AKB163"/>
      <c r="AKC163"/>
      <c r="AKD163"/>
      <c r="AKE163"/>
      <c r="AKF163"/>
      <c r="AKG163"/>
      <c r="AKH163"/>
      <c r="AKI163"/>
      <c r="AKJ163"/>
      <c r="AKK163"/>
      <c r="AKL163"/>
      <c r="AKM163"/>
      <c r="AKN163"/>
      <c r="AKO163"/>
      <c r="AKP163"/>
      <c r="AKQ163"/>
      <c r="AKR163"/>
      <c r="AKS163"/>
      <c r="AKT163"/>
      <c r="AKU163"/>
      <c r="AKV163"/>
      <c r="AKW163"/>
      <c r="AKX163"/>
      <c r="AKY163"/>
      <c r="AKZ163"/>
      <c r="ALA163"/>
      <c r="ALB163"/>
      <c r="ALC163"/>
      <c r="ALD163"/>
      <c r="ALE163"/>
      <c r="ALF163"/>
      <c r="ALG163"/>
      <c r="ALH163"/>
      <c r="ALI163"/>
      <c r="ALJ163"/>
      <c r="ALK163"/>
      <c r="ALL163"/>
      <c r="ALM163"/>
      <c r="ALN163"/>
      <c r="ALO163"/>
      <c r="ALP163"/>
      <c r="ALQ163"/>
      <c r="ALR163"/>
      <c r="ALS163"/>
      <c r="ALT163"/>
      <c r="ALU163"/>
      <c r="ALV163"/>
      <c r="ALW163"/>
      <c r="ALX163"/>
      <c r="ALY163"/>
      <c r="ALZ163"/>
      <c r="AMA163"/>
      <c r="AMB163"/>
      <c r="AMC163"/>
      <c r="AMD163"/>
      <c r="AME163"/>
      <c r="AMF163"/>
      <c r="AMG163"/>
      <c r="AMH163"/>
      <c r="AMI163"/>
      <c r="AMJ163"/>
    </row>
    <row r="164" spans="1:1024" ht="77.25" customHeight="1" x14ac:dyDescent="0.55000000000000004">
      <c r="A164" s="123"/>
      <c r="B164" s="195"/>
      <c r="C164" s="196"/>
      <c r="D164" s="190"/>
      <c r="E164" s="191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  <c r="AMJ164"/>
    </row>
    <row r="165" spans="1:1024" ht="77.25" customHeight="1" x14ac:dyDescent="0.55000000000000004">
      <c r="A165" s="123"/>
      <c r="B165" s="526" t="s">
        <v>355</v>
      </c>
      <c r="C165" s="526"/>
      <c r="D165" s="526"/>
      <c r="E165" s="526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  <c r="AMJ165"/>
    </row>
    <row r="166" spans="1:1024" s="127" customFormat="1" ht="77.25" customHeight="1" x14ac:dyDescent="0.55000000000000004">
      <c r="A166" s="123"/>
      <c r="B166" s="519" t="s">
        <v>7</v>
      </c>
      <c r="C166" s="519"/>
      <c r="D166" s="527" t="s">
        <v>105</v>
      </c>
      <c r="E166" s="527"/>
      <c r="ALX166" s="128"/>
      <c r="ALY166" s="128"/>
      <c r="ALZ166" s="128"/>
      <c r="AMA166" s="128"/>
      <c r="AMB166" s="128"/>
      <c r="AMC166" s="128"/>
      <c r="AMD166" s="128"/>
      <c r="AME166" s="128"/>
      <c r="AMF166" s="128"/>
      <c r="AMG166" s="128"/>
      <c r="AMH166" s="98"/>
      <c r="AMI166" s="98"/>
      <c r="AMJ166" s="98"/>
    </row>
    <row r="167" spans="1:1024" ht="77.25" customHeight="1" x14ac:dyDescent="0.55000000000000004">
      <c r="A167" s="123"/>
      <c r="B167" s="520" t="s">
        <v>356</v>
      </c>
      <c r="C167" s="520"/>
      <c r="D167" s="517">
        <v>10000</v>
      </c>
      <c r="E167" s="51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  <c r="AMJ167"/>
    </row>
    <row r="168" spans="1:1024" ht="144.75" customHeight="1" x14ac:dyDescent="0.55000000000000004">
      <c r="A168" s="123"/>
      <c r="B168" s="516" t="s">
        <v>357</v>
      </c>
      <c r="C168" s="516"/>
      <c r="D168" s="517">
        <v>20000</v>
      </c>
      <c r="E168" s="517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  <c r="AMJ168"/>
    </row>
    <row r="169" spans="1:1024" ht="77.25" customHeight="1" x14ac:dyDescent="0.55000000000000004">
      <c r="A169" s="123"/>
      <c r="B169" s="197"/>
      <c r="C169" s="184"/>
      <c r="D169" s="184"/>
      <c r="E169" s="184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  <c r="XY169"/>
      <c r="XZ169"/>
      <c r="YA169"/>
      <c r="YB169"/>
      <c r="YC169"/>
      <c r="YD169"/>
      <c r="YE169"/>
      <c r="YF169"/>
      <c r="YG169"/>
      <c r="YH169"/>
      <c r="YI169"/>
      <c r="YJ169"/>
      <c r="YK169"/>
      <c r="YL169"/>
      <c r="YM169"/>
      <c r="YN169"/>
      <c r="YO169"/>
      <c r="YP169"/>
      <c r="YQ169"/>
      <c r="YR169"/>
      <c r="YS169"/>
      <c r="YT169"/>
      <c r="YU169"/>
      <c r="YV169"/>
      <c r="YW169"/>
      <c r="YX169"/>
      <c r="YY169"/>
      <c r="YZ169"/>
      <c r="ZA169"/>
      <c r="ZB169"/>
      <c r="ZC169"/>
      <c r="ZD169"/>
      <c r="ZE169"/>
      <c r="ZF169"/>
      <c r="ZG169"/>
      <c r="ZH169"/>
      <c r="ZI169"/>
      <c r="ZJ169"/>
      <c r="ZK169"/>
      <c r="ZL169"/>
      <c r="ZM169"/>
      <c r="ZN169"/>
      <c r="ZO169"/>
      <c r="ZP169"/>
      <c r="ZQ169"/>
      <c r="ZR169"/>
      <c r="ZS169"/>
      <c r="ZT169"/>
      <c r="ZU169"/>
      <c r="ZV169"/>
      <c r="ZW169"/>
      <c r="ZX169"/>
      <c r="ZY169"/>
      <c r="ZZ169"/>
      <c r="AAA169"/>
      <c r="AAB169"/>
      <c r="AAC169"/>
      <c r="AAD169"/>
      <c r="AAE169"/>
      <c r="AAF169"/>
      <c r="AAG169"/>
      <c r="AAH169"/>
      <c r="AAI169"/>
      <c r="AAJ169"/>
      <c r="AAK169"/>
      <c r="AAL169"/>
      <c r="AAM169"/>
      <c r="AAN169"/>
      <c r="AAO169"/>
      <c r="AAP169"/>
      <c r="AAQ169"/>
      <c r="AAR169"/>
      <c r="AAS169"/>
      <c r="AAT169"/>
      <c r="AAU169"/>
      <c r="AAV169"/>
      <c r="AAW169"/>
      <c r="AAX169"/>
      <c r="AAY169"/>
      <c r="AAZ169"/>
      <c r="ABA169"/>
      <c r="ABB169"/>
      <c r="ABC169"/>
      <c r="ABD169"/>
      <c r="ABE169"/>
      <c r="ABF169"/>
      <c r="ABG169"/>
      <c r="ABH169"/>
      <c r="ABI169"/>
      <c r="ABJ169"/>
      <c r="ABK169"/>
      <c r="ABL169"/>
      <c r="ABM169"/>
      <c r="ABN169"/>
      <c r="ABO169"/>
      <c r="ABP169"/>
      <c r="ABQ169"/>
      <c r="ABR169"/>
      <c r="ABS169"/>
      <c r="ABT169"/>
      <c r="ABU169"/>
      <c r="ABV169"/>
      <c r="ABW169"/>
      <c r="ABX169"/>
      <c r="ABY169"/>
      <c r="ABZ169"/>
      <c r="ACA169"/>
      <c r="ACB169"/>
      <c r="ACC169"/>
      <c r="ACD169"/>
      <c r="ACE169"/>
      <c r="ACF169"/>
      <c r="ACG169"/>
      <c r="ACH169"/>
      <c r="ACI169"/>
      <c r="ACJ169"/>
      <c r="ACK169"/>
      <c r="ACL169"/>
      <c r="ACM169"/>
      <c r="ACN169"/>
      <c r="ACO169"/>
      <c r="ACP169"/>
      <c r="ACQ169"/>
      <c r="ACR169"/>
      <c r="ACS169"/>
      <c r="ACT169"/>
      <c r="ACU169"/>
      <c r="ACV169"/>
      <c r="ACW169"/>
      <c r="ACX169"/>
      <c r="ACY169"/>
      <c r="ACZ169"/>
      <c r="ADA169"/>
      <c r="ADB169"/>
      <c r="ADC169"/>
      <c r="ADD169"/>
      <c r="ADE169"/>
      <c r="ADF169"/>
      <c r="ADG169"/>
      <c r="ADH169"/>
      <c r="ADI169"/>
      <c r="ADJ169"/>
      <c r="ADK169"/>
      <c r="ADL169"/>
      <c r="ADM169"/>
      <c r="ADN169"/>
      <c r="ADO169"/>
      <c r="ADP169"/>
      <c r="ADQ169"/>
      <c r="ADR169"/>
      <c r="ADS169"/>
      <c r="ADT169"/>
      <c r="ADU169"/>
      <c r="ADV169"/>
      <c r="ADW169"/>
      <c r="ADX169"/>
      <c r="ADY169"/>
      <c r="ADZ169"/>
      <c r="AEA169"/>
      <c r="AEB169"/>
      <c r="AEC169"/>
      <c r="AED169"/>
      <c r="AEE169"/>
      <c r="AEF169"/>
      <c r="AEG169"/>
      <c r="AEH169"/>
      <c r="AEI169"/>
      <c r="AEJ169"/>
      <c r="AEK169"/>
      <c r="AEL169"/>
      <c r="AEM169"/>
      <c r="AEN169"/>
      <c r="AEO169"/>
      <c r="AEP169"/>
      <c r="AEQ169"/>
      <c r="AER169"/>
      <c r="AES169"/>
      <c r="AET169"/>
      <c r="AEU169"/>
      <c r="AEV169"/>
      <c r="AEW169"/>
      <c r="AEX169"/>
      <c r="AEY169"/>
      <c r="AEZ169"/>
      <c r="AFA169"/>
      <c r="AFB169"/>
      <c r="AFC169"/>
      <c r="AFD169"/>
      <c r="AFE169"/>
      <c r="AFF169"/>
      <c r="AFG169"/>
      <c r="AFH169"/>
      <c r="AFI169"/>
      <c r="AFJ169"/>
      <c r="AFK169"/>
      <c r="AFL169"/>
      <c r="AFM169"/>
      <c r="AFN169"/>
      <c r="AFO169"/>
      <c r="AFP169"/>
      <c r="AFQ169"/>
      <c r="AFR169"/>
      <c r="AFS169"/>
      <c r="AFT169"/>
      <c r="AFU169"/>
      <c r="AFV169"/>
      <c r="AFW169"/>
      <c r="AFX169"/>
      <c r="AFY169"/>
      <c r="AFZ169"/>
      <c r="AGA169"/>
      <c r="AGB169"/>
      <c r="AGC169"/>
      <c r="AGD169"/>
      <c r="AGE169"/>
      <c r="AGF169"/>
      <c r="AGG169"/>
      <c r="AGH169"/>
      <c r="AGI169"/>
      <c r="AGJ169"/>
      <c r="AGK169"/>
      <c r="AGL169"/>
      <c r="AGM169"/>
      <c r="AGN169"/>
      <c r="AGO169"/>
      <c r="AGP169"/>
      <c r="AGQ169"/>
      <c r="AGR169"/>
      <c r="AGS169"/>
      <c r="AGT169"/>
      <c r="AGU169"/>
      <c r="AGV169"/>
      <c r="AGW169"/>
      <c r="AGX169"/>
      <c r="AGY169"/>
      <c r="AGZ169"/>
      <c r="AHA169"/>
      <c r="AHB169"/>
      <c r="AHC169"/>
      <c r="AHD169"/>
      <c r="AHE169"/>
      <c r="AHF169"/>
      <c r="AHG169"/>
      <c r="AHH169"/>
      <c r="AHI169"/>
      <c r="AHJ169"/>
      <c r="AHK169"/>
      <c r="AHL169"/>
      <c r="AHM169"/>
      <c r="AHN169"/>
      <c r="AHO169"/>
      <c r="AHP169"/>
      <c r="AHQ169"/>
      <c r="AHR169"/>
      <c r="AHS169"/>
      <c r="AHT169"/>
      <c r="AHU169"/>
      <c r="AHV169"/>
      <c r="AHW169"/>
      <c r="AHX169"/>
      <c r="AHY169"/>
      <c r="AHZ169"/>
      <c r="AIA169"/>
      <c r="AIB169"/>
      <c r="AIC169"/>
      <c r="AID169"/>
      <c r="AIE169"/>
      <c r="AIF169"/>
      <c r="AIG169"/>
      <c r="AIH169"/>
      <c r="AII169"/>
      <c r="AIJ169"/>
      <c r="AIK169"/>
      <c r="AIL169"/>
      <c r="AIM169"/>
      <c r="AIN169"/>
      <c r="AIO169"/>
      <c r="AIP169"/>
      <c r="AIQ169"/>
      <c r="AIR169"/>
      <c r="AIS169"/>
      <c r="AIT169"/>
      <c r="AIU169"/>
      <c r="AIV169"/>
      <c r="AIW169"/>
      <c r="AIX169"/>
      <c r="AIY169"/>
      <c r="AIZ169"/>
      <c r="AJA169"/>
      <c r="AJB169"/>
      <c r="AJC169"/>
      <c r="AJD169"/>
      <c r="AJE169"/>
      <c r="AJF169"/>
      <c r="AJG169"/>
      <c r="AJH169"/>
      <c r="AJI169"/>
      <c r="AJJ169"/>
      <c r="AJK169"/>
      <c r="AJL169"/>
      <c r="AJM169"/>
      <c r="AJN169"/>
      <c r="AJO169"/>
      <c r="AJP169"/>
      <c r="AJQ169"/>
      <c r="AJR169"/>
      <c r="AJS169"/>
      <c r="AJT169"/>
      <c r="AJU169"/>
      <c r="AJV169"/>
      <c r="AJW169"/>
      <c r="AJX169"/>
      <c r="AJY169"/>
      <c r="AJZ169"/>
      <c r="AKA169"/>
      <c r="AKB169"/>
      <c r="AKC169"/>
      <c r="AKD169"/>
      <c r="AKE169"/>
      <c r="AKF169"/>
      <c r="AKG169"/>
      <c r="AKH169"/>
      <c r="AKI169"/>
      <c r="AKJ169"/>
      <c r="AKK169"/>
      <c r="AKL169"/>
      <c r="AKM169"/>
      <c r="AKN169"/>
      <c r="AKO169"/>
      <c r="AKP169"/>
      <c r="AKQ169"/>
      <c r="AKR169"/>
      <c r="AKS169"/>
      <c r="AKT169"/>
      <c r="AKU169"/>
      <c r="AKV169"/>
      <c r="AKW169"/>
      <c r="AKX169"/>
      <c r="AKY169"/>
      <c r="AKZ169"/>
      <c r="ALA169"/>
      <c r="ALB169"/>
      <c r="ALC169"/>
      <c r="ALD169"/>
      <c r="ALE169"/>
      <c r="ALF169"/>
      <c r="ALG169"/>
      <c r="ALH169"/>
      <c r="ALI169"/>
      <c r="ALJ169"/>
      <c r="ALK169"/>
      <c r="ALL169"/>
      <c r="ALM169"/>
      <c r="ALN169"/>
      <c r="ALO169"/>
      <c r="ALP169"/>
      <c r="ALQ169"/>
      <c r="ALR169"/>
      <c r="ALS169"/>
      <c r="ALT169"/>
      <c r="ALU169"/>
      <c r="ALV169"/>
      <c r="ALW169"/>
      <c r="ALX169"/>
      <c r="ALY169"/>
      <c r="ALZ169"/>
      <c r="AMA169"/>
      <c r="AMB169"/>
      <c r="AMC169"/>
      <c r="AMD169"/>
      <c r="AME169"/>
      <c r="AMF169"/>
      <c r="AMG169"/>
      <c r="AMH169"/>
      <c r="AMI169"/>
      <c r="AMJ169"/>
    </row>
    <row r="170" spans="1:1024" ht="77.25" customHeight="1" x14ac:dyDescent="0.55000000000000004">
      <c r="A170" s="123"/>
      <c r="B170" s="518" t="s">
        <v>358</v>
      </c>
      <c r="C170" s="518"/>
      <c r="D170" s="518"/>
      <c r="E170" s="518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  <c r="AMJ170"/>
    </row>
    <row r="171" spans="1:1024" ht="77.25" customHeight="1" x14ac:dyDescent="0.55000000000000004">
      <c r="A171" s="123"/>
      <c r="B171" s="519" t="s">
        <v>7</v>
      </c>
      <c r="C171" s="519"/>
      <c r="D171" s="519"/>
      <c r="E171" s="519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  <c r="AMJ171"/>
    </row>
    <row r="172" spans="1:1024" s="96" customFormat="1" ht="77.25" customHeight="1" x14ac:dyDescent="0.5">
      <c r="A172" s="123"/>
      <c r="B172" s="520" t="s">
        <v>359</v>
      </c>
      <c r="C172" s="520"/>
      <c r="D172" s="521" t="s">
        <v>360</v>
      </c>
      <c r="E172" s="521"/>
    </row>
    <row r="173" spans="1:1024" ht="77.25" customHeight="1" x14ac:dyDescent="0.55000000000000004">
      <c r="A173" s="194"/>
      <c r="B173" s="198" t="s">
        <v>126</v>
      </c>
      <c r="C173" s="199"/>
      <c r="D173" s="200"/>
      <c r="E173" s="201"/>
      <c r="ALX173"/>
      <c r="ALY173"/>
      <c r="ALZ173"/>
      <c r="AMA173"/>
      <c r="AMB173"/>
      <c r="AMC173"/>
      <c r="AMD173"/>
      <c r="AME173"/>
      <c r="AMF173"/>
      <c r="AMG173"/>
      <c r="AMH173"/>
      <c r="AMI173"/>
      <c r="AMJ173"/>
    </row>
    <row r="174" spans="1:1024" ht="77.25" customHeight="1" x14ac:dyDescent="0.55000000000000004">
      <c r="A174" s="194"/>
      <c r="B174" s="202"/>
      <c r="C174" s="202"/>
      <c r="D174" s="202"/>
      <c r="E174" s="202"/>
      <c r="ALX174"/>
      <c r="ALY174"/>
      <c r="ALZ174"/>
      <c r="AMA174"/>
      <c r="AMB174"/>
      <c r="AMC174"/>
      <c r="AMD174"/>
      <c r="AME174"/>
      <c r="AMF174"/>
      <c r="AMG174"/>
      <c r="AMH174"/>
      <c r="AMI174"/>
      <c r="AMJ174"/>
    </row>
    <row r="175" spans="1:1024" ht="77.25" customHeight="1" x14ac:dyDescent="0.55000000000000004">
      <c r="A175" s="194"/>
      <c r="B175" s="522" t="s">
        <v>361</v>
      </c>
      <c r="C175" s="522"/>
      <c r="D175" s="522"/>
      <c r="E175" s="522"/>
      <c r="ALX175"/>
      <c r="ALY175"/>
      <c r="ALZ175"/>
      <c r="AMA175"/>
      <c r="AMB175"/>
      <c r="AMC175"/>
      <c r="AMD175"/>
      <c r="AME175"/>
      <c r="AMF175"/>
      <c r="AMG175"/>
      <c r="AMH175"/>
      <c r="AMI175"/>
      <c r="AMJ175"/>
    </row>
    <row r="176" spans="1:1024" ht="77.25" customHeight="1" x14ac:dyDescent="0.55000000000000004">
      <c r="A176" s="194"/>
      <c r="B176" s="522" t="s">
        <v>362</v>
      </c>
      <c r="C176" s="522"/>
      <c r="D176" s="522"/>
      <c r="E176" s="522"/>
      <c r="ALX176"/>
      <c r="ALY176"/>
      <c r="ALZ176"/>
      <c r="AMA176"/>
      <c r="AMB176"/>
      <c r="AMC176"/>
      <c r="AMD176"/>
      <c r="AME176"/>
      <c r="AMF176"/>
      <c r="AMG176"/>
      <c r="AMH176"/>
      <c r="AMI176"/>
      <c r="AMJ176"/>
    </row>
    <row r="177" spans="1:1024" ht="240" customHeight="1" x14ac:dyDescent="0.55000000000000004">
      <c r="A177" s="184"/>
      <c r="B177" s="515" t="s">
        <v>363</v>
      </c>
      <c r="C177" s="515"/>
      <c r="D177" s="515"/>
      <c r="E177" s="515"/>
      <c r="ALX177"/>
      <c r="ALY177"/>
      <c r="ALZ177"/>
      <c r="AMA177"/>
      <c r="AMB177"/>
      <c r="AMC177"/>
      <c r="AMD177"/>
      <c r="AME177"/>
      <c r="AMF177"/>
      <c r="AMG177"/>
      <c r="AMH177"/>
      <c r="AMI177"/>
      <c r="AMJ177"/>
    </row>
    <row r="178" spans="1:1024" ht="149.25" customHeight="1" x14ac:dyDescent="0.55000000000000004">
      <c r="A178" s="203"/>
      <c r="B178" s="515" t="s">
        <v>364</v>
      </c>
      <c r="C178" s="515"/>
      <c r="D178" s="515"/>
      <c r="E178" s="515"/>
      <c r="ALX178"/>
      <c r="ALY178"/>
      <c r="ALZ178"/>
      <c r="AMA178"/>
      <c r="AMB178"/>
      <c r="AMC178"/>
      <c r="AMD178"/>
      <c r="AME178"/>
      <c r="AMF178"/>
      <c r="AMG178"/>
      <c r="AMH178"/>
      <c r="AMI178"/>
      <c r="AMJ178"/>
    </row>
    <row r="179" spans="1:1024" ht="240" customHeight="1" x14ac:dyDescent="0.55000000000000004">
      <c r="A179" s="204"/>
      <c r="B179" s="515" t="s">
        <v>365</v>
      </c>
      <c r="C179" s="515"/>
      <c r="D179" s="515"/>
      <c r="E179" s="515"/>
      <c r="ALX179"/>
      <c r="ALY179"/>
      <c r="ALZ179"/>
      <c r="AMA179"/>
      <c r="AMB179"/>
      <c r="AMC179"/>
      <c r="AMD179"/>
      <c r="AME179"/>
      <c r="AMF179"/>
      <c r="AMG179"/>
      <c r="AMH179"/>
      <c r="AMI179"/>
      <c r="AMJ179"/>
    </row>
    <row r="180" spans="1:1024" ht="77.25" customHeight="1" x14ac:dyDescent="0.55000000000000004">
      <c r="B180" s="94" t="s">
        <v>366</v>
      </c>
      <c r="D180" s="95" t="s">
        <v>367</v>
      </c>
    </row>
    <row r="181" spans="1:1024" ht="77.25" customHeight="1" x14ac:dyDescent="0.55000000000000004">
      <c r="B181" s="94" t="s">
        <v>596</v>
      </c>
      <c r="D181" s="95" t="s">
        <v>369</v>
      </c>
    </row>
    <row r="182" spans="1:1024" ht="77.25" customHeight="1" x14ac:dyDescent="0.55000000000000004">
      <c r="B182" s="94" t="s">
        <v>598</v>
      </c>
      <c r="D182" s="95" t="s">
        <v>371</v>
      </c>
    </row>
    <row r="183" spans="1:1024" ht="77.25" customHeight="1" x14ac:dyDescent="0.55000000000000004">
      <c r="B183" s="94" t="s">
        <v>591</v>
      </c>
      <c r="D183" s="95" t="s">
        <v>373</v>
      </c>
    </row>
    <row r="184" spans="1:1024" ht="77.25" customHeight="1" x14ac:dyDescent="0.55000000000000004">
      <c r="B184" s="94" t="s">
        <v>597</v>
      </c>
      <c r="D184" s="95" t="s">
        <v>381</v>
      </c>
    </row>
  </sheetData>
  <mergeCells count="107">
    <mergeCell ref="B1:E1"/>
    <mergeCell ref="B2:E2"/>
    <mergeCell ref="B3:E3"/>
    <mergeCell ref="B5:E5"/>
    <mergeCell ref="B6:E6"/>
    <mergeCell ref="A8:A9"/>
    <mergeCell ref="B8:B9"/>
    <mergeCell ref="C8:E8"/>
    <mergeCell ref="C9:E9"/>
    <mergeCell ref="B11:E11"/>
    <mergeCell ref="C38:E38"/>
    <mergeCell ref="B40:E40"/>
    <mergeCell ref="B45:E45"/>
    <mergeCell ref="B48:E48"/>
    <mergeCell ref="B61:E61"/>
    <mergeCell ref="B92:E92"/>
    <mergeCell ref="B107:E107"/>
    <mergeCell ref="B115:E115"/>
    <mergeCell ref="C121:E121"/>
    <mergeCell ref="B123:E123"/>
    <mergeCell ref="B124:E124"/>
    <mergeCell ref="B125:E125"/>
    <mergeCell ref="B126:C126"/>
    <mergeCell ref="D126:E126"/>
    <mergeCell ref="B127:C127"/>
    <mergeCell ref="D127:E127"/>
    <mergeCell ref="B128:C128"/>
    <mergeCell ref="D128:E128"/>
    <mergeCell ref="F128:Q128"/>
    <mergeCell ref="B129:C129"/>
    <mergeCell ref="D129:E129"/>
    <mergeCell ref="B130:C130"/>
    <mergeCell ref="D130:E130"/>
    <mergeCell ref="B131:C131"/>
    <mergeCell ref="D131:E131"/>
    <mergeCell ref="B132:C132"/>
    <mergeCell ref="D132:E132"/>
    <mergeCell ref="B133:C133"/>
    <mergeCell ref="D133:E133"/>
    <mergeCell ref="B134:C134"/>
    <mergeCell ref="D134:E134"/>
    <mergeCell ref="B135:C135"/>
    <mergeCell ref="D135:E135"/>
    <mergeCell ref="B137:E137"/>
    <mergeCell ref="B138:C138"/>
    <mergeCell ref="D138:E138"/>
    <mergeCell ref="B139:C139"/>
    <mergeCell ref="D139:E139"/>
    <mergeCell ref="B140:C140"/>
    <mergeCell ref="D140:E141"/>
    <mergeCell ref="B141:C141"/>
    <mergeCell ref="B142:C142"/>
    <mergeCell ref="D142:E142"/>
    <mergeCell ref="B143:C143"/>
    <mergeCell ref="D143:E143"/>
    <mergeCell ref="B144:C144"/>
    <mergeCell ref="D144:E144"/>
    <mergeCell ref="B146:E146"/>
    <mergeCell ref="B147:C147"/>
    <mergeCell ref="D147:E147"/>
    <mergeCell ref="B148:C149"/>
    <mergeCell ref="D148:E148"/>
    <mergeCell ref="D149:E149"/>
    <mergeCell ref="B150:C150"/>
    <mergeCell ref="D150:E150"/>
    <mergeCell ref="B151:C151"/>
    <mergeCell ref="D151:E151"/>
    <mergeCell ref="B152:C152"/>
    <mergeCell ref="D152:E152"/>
    <mergeCell ref="B153:C153"/>
    <mergeCell ref="D153:E153"/>
    <mergeCell ref="B154:C154"/>
    <mergeCell ref="D154:E154"/>
    <mergeCell ref="B155:C155"/>
    <mergeCell ref="D155:E155"/>
    <mergeCell ref="B156:C156"/>
    <mergeCell ref="D156:E156"/>
    <mergeCell ref="B157:C157"/>
    <mergeCell ref="D157:E157"/>
    <mergeCell ref="B158:E158"/>
    <mergeCell ref="B159:C159"/>
    <mergeCell ref="D159:E159"/>
    <mergeCell ref="B160:C160"/>
    <mergeCell ref="D160:E160"/>
    <mergeCell ref="B161:C161"/>
    <mergeCell ref="D161:E161"/>
    <mergeCell ref="B162:C162"/>
    <mergeCell ref="D162:E162"/>
    <mergeCell ref="B163:C163"/>
    <mergeCell ref="D163:E163"/>
    <mergeCell ref="B165:E165"/>
    <mergeCell ref="B166:C166"/>
    <mergeCell ref="D166:E166"/>
    <mergeCell ref="B175:E175"/>
    <mergeCell ref="B176:E176"/>
    <mergeCell ref="B177:E177"/>
    <mergeCell ref="B178:E178"/>
    <mergeCell ref="B179:E179"/>
    <mergeCell ref="B167:C167"/>
    <mergeCell ref="D167:E167"/>
    <mergeCell ref="B168:C168"/>
    <mergeCell ref="D168:E168"/>
    <mergeCell ref="B170:E170"/>
    <mergeCell ref="B171:C171"/>
    <mergeCell ref="D171:E171"/>
    <mergeCell ref="B172:C172"/>
    <mergeCell ref="D172:E172"/>
  </mergeCells>
  <pageMargins left="0.82708333333333295" right="0.23611111111111099" top="0.55138888888888904" bottom="0.55138888888888904" header="0.31527777777777799" footer="0.31527777777777799"/>
  <pageSetup paperSize="0" scale="0" firstPageNumber="0" orientation="portrait" usePrinterDefaults="0" horizontalDpi="0" verticalDpi="0" copies="0"/>
  <headerFooter>
    <oddHeader>&amp;L&amp;"Calibri1,Обычный"&amp;12РЕЕСТР СТОИМОСТИ УСЛУГ&amp;11 &amp;C&amp;"Calibri1,Обычный"&amp;12АО "Университет КАЗГЮУ имени М.С. Нарикбаева"&amp;11    &amp;R&amp;"Calibri1,Обычный"&amp;12НА 2019-2020 УЧЕБНЫЙ ГОД</oddHeader>
    <oddFooter>&amp;C&amp;"Calibri1,Обычный"Страница  &amp;P из &amp;N</oddFooter>
  </headerFooter>
  <rowBreaks count="4" manualBreakCount="4">
    <brk id="60" max="16383" man="1"/>
    <brk id="91" max="16383" man="1"/>
    <brk id="145" max="16383" man="1"/>
    <brk id="172" max="16383" man="1"/>
  </rowBreaks>
  <colBreaks count="1" manualBreakCount="1">
    <brk id="1" max="1048575" man="1"/>
  </colBreaks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725</TotalTime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80</vt:i4>
      </vt:variant>
    </vt:vector>
  </HeadingPairs>
  <TitlesOfParts>
    <vt:vector size="93" baseType="lpstr">
      <vt:lpstr>Лист4</vt:lpstr>
      <vt:lpstr>финальный (альбомная)</vt:lpstr>
      <vt:lpstr>19год выпуск</vt:lpstr>
      <vt:lpstr>на 2019-2020 уч.год</vt:lpstr>
      <vt:lpstr>Лист5</vt:lpstr>
      <vt:lpstr>правила Оплаты</vt:lpstr>
      <vt:lpstr>1 курс 2019 - 2020 1стаж 1г</vt:lpstr>
      <vt:lpstr>1 курс 2019 - 2020 1стаж 2г </vt:lpstr>
      <vt:lpstr>образец</vt:lpstr>
      <vt:lpstr>1 курс 2019 - 2020 Rus (фин)</vt:lpstr>
      <vt:lpstr>все курсы на 2020-2021 уг</vt:lpstr>
      <vt:lpstr>финальный 2018-2019 </vt:lpstr>
      <vt:lpstr>РЕЕСТР 2017-2018 измененный (2</vt:lpstr>
      <vt:lpstr>'1 курс 2019 - 2020 1стаж 1г'!Print_Area_0</vt:lpstr>
      <vt:lpstr>'1 курс 2019 - 2020 1стаж 2г '!Print_Area_0</vt:lpstr>
      <vt:lpstr>'1 курс 2019 - 2020 Rus (фин)'!Print_Area_0</vt:lpstr>
      <vt:lpstr>'все курсы на 2020-2021 уг'!Print_Area_0</vt:lpstr>
      <vt:lpstr>образец!Print_Area_0</vt:lpstr>
      <vt:lpstr>'правила Оплаты'!Print_Area_0</vt:lpstr>
      <vt:lpstr>'РЕЕСТР 2017-2018 измененный (2'!Print_Area_0</vt:lpstr>
      <vt:lpstr>'финальный (альбомная)'!Print_Area_0</vt:lpstr>
      <vt:lpstr>'финальный 2018-2019 '!Print_Area_0</vt:lpstr>
      <vt:lpstr>'1 курс 2019 - 2020 1стаж 1г'!Print_Area_0_0</vt:lpstr>
      <vt:lpstr>'1 курс 2019 - 2020 1стаж 2г '!Print_Area_0_0</vt:lpstr>
      <vt:lpstr>'1 курс 2019 - 2020 Rus (фин)'!Print_Area_0_0</vt:lpstr>
      <vt:lpstr>'все курсы на 2020-2021 уг'!Print_Area_0_0</vt:lpstr>
      <vt:lpstr>образец!Print_Area_0_0</vt:lpstr>
      <vt:lpstr>'правила Оплаты'!Print_Area_0_0</vt:lpstr>
      <vt:lpstr>'РЕЕСТР 2017-2018 измененный (2'!Print_Area_0_0</vt:lpstr>
      <vt:lpstr>'финальный (альбомная)'!Print_Area_0_0</vt:lpstr>
      <vt:lpstr>'финальный 2018-2019 '!Print_Area_0_0</vt:lpstr>
      <vt:lpstr>'1 курс 2019 - 2020 1стаж 1г'!Print_Area_0_0_0</vt:lpstr>
      <vt:lpstr>'1 курс 2019 - 2020 1стаж 2г '!Print_Area_0_0_0</vt:lpstr>
      <vt:lpstr>'1 курс 2019 - 2020 Rus (фин)'!Print_Area_0_0_0</vt:lpstr>
      <vt:lpstr>'все курсы на 2020-2021 уг'!Print_Area_0_0_0</vt:lpstr>
      <vt:lpstr>образец!Print_Area_0_0_0</vt:lpstr>
      <vt:lpstr>'правила Оплаты'!Print_Area_0_0_0</vt:lpstr>
      <vt:lpstr>'РЕЕСТР 2017-2018 измененный (2'!Print_Area_0_0_0</vt:lpstr>
      <vt:lpstr>'финальный (альбомная)'!Print_Area_0_0_0</vt:lpstr>
      <vt:lpstr>'финальный 2018-2019 '!Print_Area_0_0_0</vt:lpstr>
      <vt:lpstr>'1 курс 2019 - 2020 1стаж 1г'!Print_Area_0_0_0_0</vt:lpstr>
      <vt:lpstr>'1 курс 2019 - 2020 1стаж 2г '!Print_Area_0_0_0_0</vt:lpstr>
      <vt:lpstr>'1 курс 2019 - 2020 Rus (фин)'!Print_Area_0_0_0_0</vt:lpstr>
      <vt:lpstr>'все курсы на 2020-2021 уг'!Print_Area_0_0_0_0</vt:lpstr>
      <vt:lpstr>образец!Print_Area_0_0_0_0</vt:lpstr>
      <vt:lpstr>'правила Оплаты'!Print_Area_0_0_0_0</vt:lpstr>
      <vt:lpstr>'РЕЕСТР 2017-2018 измененный (2'!Print_Area_0_0_0_0</vt:lpstr>
      <vt:lpstr>'финальный (альбомная)'!Print_Area_0_0_0_0</vt:lpstr>
      <vt:lpstr>'финальный 2018-2019 '!Print_Area_0_0_0_0</vt:lpstr>
      <vt:lpstr>'1 курс 2019 - 2020 1стаж 1г'!Print_Area_0_0_0_0_0</vt:lpstr>
      <vt:lpstr>'1 курс 2019 - 2020 1стаж 2г '!Print_Area_0_0_0_0_0</vt:lpstr>
      <vt:lpstr>'1 курс 2019 - 2020 Rus (фин)'!Print_Area_0_0_0_0_0</vt:lpstr>
      <vt:lpstr>'все курсы на 2020-2021 уг'!Print_Area_0_0_0_0_0</vt:lpstr>
      <vt:lpstr>образец!Print_Area_0_0_0_0_0</vt:lpstr>
      <vt:lpstr>'правила Оплаты'!Print_Area_0_0_0_0_0</vt:lpstr>
      <vt:lpstr>'РЕЕСТР 2017-2018 измененный (2'!Print_Area_0_0_0_0_0</vt:lpstr>
      <vt:lpstr>'финальный (альбомная)'!Print_Area_0_0_0_0_0</vt:lpstr>
      <vt:lpstr>'финальный 2018-2019 '!Print_Area_0_0_0_0_0</vt:lpstr>
      <vt:lpstr>'1 курс 2019 - 2020 1стаж 1г'!Print_Area_0_0_0_0_0_0</vt:lpstr>
      <vt:lpstr>'1 курс 2019 - 2020 1стаж 2г '!Print_Area_0_0_0_0_0_0</vt:lpstr>
      <vt:lpstr>'1 курс 2019 - 2020 Rus (фин)'!Print_Area_0_0_0_0_0_0</vt:lpstr>
      <vt:lpstr>'все курсы на 2020-2021 уг'!Print_Area_0_0_0_0_0_0</vt:lpstr>
      <vt:lpstr>образец!Print_Area_0_0_0_0_0_0</vt:lpstr>
      <vt:lpstr>'правила Оплаты'!Print_Area_0_0_0_0_0_0</vt:lpstr>
      <vt:lpstr>'РЕЕСТР 2017-2018 измененный (2'!Print_Area_0_0_0_0_0_0</vt:lpstr>
      <vt:lpstr>'финальный (альбомная)'!Print_Area_0_0_0_0_0_0</vt:lpstr>
      <vt:lpstr>'финальный 2018-2019 '!Print_Area_0_0_0_0_0_0</vt:lpstr>
      <vt:lpstr>'1 курс 2019 - 2020 1стаж 1г'!Print_Area_0_0_0_0_0_0_0</vt:lpstr>
      <vt:lpstr>'1 курс 2019 - 2020 1стаж 2г '!Print_Area_0_0_0_0_0_0_0</vt:lpstr>
      <vt:lpstr>'1 курс 2019 - 2020 Rus (фин)'!Print_Area_0_0_0_0_0_0_0</vt:lpstr>
      <vt:lpstr>'все курсы на 2020-2021 уг'!Print_Area_0_0_0_0_0_0_0</vt:lpstr>
      <vt:lpstr>образец!Print_Area_0_0_0_0_0_0_0</vt:lpstr>
      <vt:lpstr>'правила Оплаты'!Print_Area_0_0_0_0_0_0_0</vt:lpstr>
      <vt:lpstr>'РЕЕСТР 2017-2018 измененный (2'!Print_Area_0_0_0_0_0_0_0</vt:lpstr>
      <vt:lpstr>'финальный (альбомная)'!Print_Area_0_0_0_0_0_0_0</vt:lpstr>
      <vt:lpstr>'финальный 2018-2019 '!Print_Area_0_0_0_0_0_0_0</vt:lpstr>
      <vt:lpstr>'1 курс 2019 - 2020 Rus (фин)'!Print_Titles_0</vt:lpstr>
      <vt:lpstr>'1 курс 2019 - 2020 Rus (фин)'!Print_Titles_0_0</vt:lpstr>
      <vt:lpstr>'1 курс 2019 - 2020 Rus (фин)'!Print_Titles_0_0_0</vt:lpstr>
      <vt:lpstr>'1 курс 2019 - 2020 Rus (фин)'!Print_Titles_0_0_0_0</vt:lpstr>
      <vt:lpstr>'1 курс 2019 - 2020 Rus (фин)'!Print_Titles_0_0_0_0_0</vt:lpstr>
      <vt:lpstr>'1 курс 2019 - 2020 Rus (фин)'!Print_Titles_0_0_0_0_0_0</vt:lpstr>
      <vt:lpstr>'1 курс 2019 - 2020 Rus (фин)'!Print_Titles_0_0_0_0_0_0_0</vt:lpstr>
      <vt:lpstr>'1 курс 2019 - 2020 Rus (фин)'!Заголовки_для_печати</vt:lpstr>
      <vt:lpstr>'1 курс 2019 - 2020 1стаж 1г'!Область_печати</vt:lpstr>
      <vt:lpstr>'1 курс 2019 - 2020 1стаж 2г '!Область_печати</vt:lpstr>
      <vt:lpstr>'1 курс 2019 - 2020 Rus (фин)'!Область_печати</vt:lpstr>
      <vt:lpstr>'все курсы на 2020-2021 уг'!Область_печати</vt:lpstr>
      <vt:lpstr>образец!Область_печати</vt:lpstr>
      <vt:lpstr>'правила Оплаты'!Область_печати</vt:lpstr>
      <vt:lpstr>'РЕЕСТР 2017-2018 измененный (2'!Область_печати</vt:lpstr>
      <vt:lpstr>'финальный (альбомная)'!Область_печати</vt:lpstr>
      <vt:lpstr>'финальный 2018-2019 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g_uspanova</dc:creator>
  <dc:description/>
  <cp:lastModifiedBy>djblackpepper</cp:lastModifiedBy>
  <cp:revision>70</cp:revision>
  <cp:lastPrinted>2020-06-03T16:37:31Z</cp:lastPrinted>
  <dcterms:created xsi:type="dcterms:W3CDTF">2019-05-28T10:43:10Z</dcterms:created>
  <dcterms:modified xsi:type="dcterms:W3CDTF">2021-01-08T09:09:40Z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ntentTypeId">
    <vt:lpwstr>0x010100195E91CE598E694B884302FA54B22CE2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